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T:\MODULI EXCEL per CLIENTI\"/>
    </mc:Choice>
  </mc:AlternateContent>
  <xr:revisionPtr revIDLastSave="0" documentId="8_{CD885C57-8CAF-4E74-8875-9FE7C8A8F061}" xr6:coauthVersionLast="47" xr6:coauthVersionMax="47" xr10:uidLastSave="{00000000-0000-0000-0000-000000000000}"/>
  <bookViews>
    <workbookView xWindow="-120" yWindow="-120" windowWidth="29040" windowHeight="16440" xr2:uid="{5A6AAFB5-DA61-40C3-9AFD-C5CE3C91A740}"/>
  </bookViews>
  <sheets>
    <sheet name="MODULO" sheetId="2" r:id="rId1"/>
    <sheet name="CARTELLINO" sheetId="3" state="veryHidden" r:id="rId2"/>
    <sheet name="FORMULE" sheetId="1" state="veryHidden" r:id="rId3"/>
  </sheets>
  <definedNames>
    <definedName name="ALTEZZA">FORMULE!$Q$6:$V$6</definedName>
    <definedName name="ANTRACITE101">FORMULE!$Q$10:$W$10</definedName>
    <definedName name="ANTRACITE139">FORMULE!$Q$12:$W$12</definedName>
    <definedName name="ANTRACITE187">FORMULE!$Q$14:$W$14</definedName>
    <definedName name="ANTRACITE187InLay">FORMULE!$Q$16:$W$16</definedName>
    <definedName name="ANTRACITE251">FORMULE!$R$18:$W$18</definedName>
    <definedName name="ANTRACITE77">FORMULE!$Q$8</definedName>
    <definedName name="_xlnm.Print_Area" localSheetId="1">CARTELLINO!$B$4:$AR$72</definedName>
    <definedName name="_xlnm.Print_Area" localSheetId="2">FORMULE!$A$1:$A$2</definedName>
    <definedName name="_xlnm.Print_Area" localSheetId="0">MODULO!$B$2:$BJ$48</definedName>
    <definedName name="ARGENTO101">FORMULE!$Q$10:$W$10</definedName>
    <definedName name="ARGENTO139">FORMULE!$Q$12:$W$12</definedName>
    <definedName name="ARGENTO187">FORMULE!$Q$14:$W$14</definedName>
    <definedName name="ARGENTO187InLay">FORMULE!$Q$16:$W$16</definedName>
    <definedName name="ARGENTO251">FORMULE!$R$18:$W$18</definedName>
    <definedName name="ARGENTO77">FORMULE!$Q$8</definedName>
    <definedName name="BARRASINCRO">FORMULE!$Q$54</definedName>
    <definedName name="BIANCO101">FORMULE!$Q$10:$W$10</definedName>
    <definedName name="BIANCO139">FORMULE!$Q$12:$W$12</definedName>
    <definedName name="BIANCO187">FORMULE!$Q$14:$W$14</definedName>
    <definedName name="BIANCO187InLay">FORMULE!$Q$16:$W$16</definedName>
    <definedName name="BIANCO251">FORMULE!$R$18:$W$18</definedName>
    <definedName name="BIANCO77">FORMULE!$Q$8</definedName>
    <definedName name="COLORE">FORMULE!$Q$2:$Q$4</definedName>
    <definedName name="FRONTALEMETALLO">FORMULE!$AG$31</definedName>
    <definedName name="FRONTALEMETALLOVETRO">FORMULE!$Q$31:$Q$32</definedName>
    <definedName name="INTERNO">FORMULE!$Q$26</definedName>
    <definedName name="INTERNO101139187">FORMULE!$Q$26:$R$26</definedName>
    <definedName name="INTERNONO">FORMULE!$Q$28</definedName>
    <definedName name="MATERIALE">FORMULE!$Q$47:$Q$48</definedName>
    <definedName name="METALLO">FORMULE!$Q$52</definedName>
    <definedName name="MULTISTRATO">FORMULE!$Q$50</definedName>
    <definedName name="NO">FORMULE!$AG$30</definedName>
    <definedName name="NOSOTTOLAVELLO">FORMULE!$Q$40</definedName>
    <definedName name="PLASTICArigaA">FORMULE!$Q$36</definedName>
    <definedName name="PORTATA40">FORMULE!$Q$20</definedName>
    <definedName name="PORTATA4070">FORMULE!$Q$22:$R$22</definedName>
    <definedName name="PROFILO">FORMULE!$Q$41:$Q$45</definedName>
    <definedName name="SCELTAA">FORMULE!$C$58</definedName>
    <definedName name="SCELTAB">FORMULE!$C$59</definedName>
    <definedName name="SCELTAC">FORMULE!$C$60</definedName>
    <definedName name="SCELTAD">FORMULE!$C$61</definedName>
    <definedName name="SCELTAE">FORMULE!$C$62</definedName>
    <definedName name="SCELTAF">FORMULE!$C$63</definedName>
    <definedName name="SCELTAG">FORMULE!$C$64</definedName>
    <definedName name="SCELTAH">FORMULE!$C$65</definedName>
    <definedName name="SCELTAI">FORMULE!$C$66</definedName>
    <definedName name="SCELTAINTERNOA">FORMULE!$L$58</definedName>
    <definedName name="SCELTAINTERNOB">FORMULE!$L$59</definedName>
    <definedName name="SCELTAINTERNOC">FORMULE!$L$60</definedName>
    <definedName name="SCELTAINTERNOD">FORMULE!$L$61</definedName>
    <definedName name="SCELTAINTERNOE">FORMULE!$L$62</definedName>
    <definedName name="SCELTAINTERNOF">FORMULE!$L$63</definedName>
    <definedName name="SCELTAINTERNOG">FORMULE!$L$64</definedName>
    <definedName name="SCELTAINTERNOH">FORMULE!$L$65</definedName>
    <definedName name="SCELTAINTERNOI">FORMULE!$L$66</definedName>
    <definedName name="SCELTAINTERNOL">FORMULE!$L$67</definedName>
    <definedName name="SCELTAINTERNOM">FORMULE!$L$68</definedName>
    <definedName name="SCELTAINTERNON">FORMULE!#REF!</definedName>
    <definedName name="SCELTAINTERNOO">FORMULE!#REF!</definedName>
    <definedName name="SCELTAINTERNOP">FORMULE!#REF!</definedName>
    <definedName name="SCELTAINTERNOQ">FORMULE!#REF!</definedName>
    <definedName name="SCELTAINTERNOR">FORMULE!#REF!</definedName>
    <definedName name="SCELTAINTERNOS">FORMULE!#REF!</definedName>
    <definedName name="SCELTAINTERNOT">FORMULE!#REF!</definedName>
    <definedName name="SCELTAL">FORMULE!$C$67</definedName>
    <definedName name="SCELTAM">FORMULE!$C$68</definedName>
    <definedName name="SCELTAMATERIALEA">FORMULE!$AC$58</definedName>
    <definedName name="SCELTAMATERIALEB">FORMULE!$AC$59</definedName>
    <definedName name="SCELTAMATERIALEC">FORMULE!$AC$60</definedName>
    <definedName name="SCELTAMATERIALED">FORMULE!$AC$61</definedName>
    <definedName name="SCELTAMATERIALEE">FORMULE!$AC$62</definedName>
    <definedName name="SCELTAMATERIALEF">FORMULE!$AC$63</definedName>
    <definedName name="SCELTAMATERIALEG">FORMULE!$AC$64</definedName>
    <definedName name="SCELTAMATERIALEH">FORMULE!$AC$65</definedName>
    <definedName name="SCELTAMATERIALEI">FORMULE!$AC$66</definedName>
    <definedName name="SCELTAMATERIALEINTERNOA">FORMULE!$P$58</definedName>
    <definedName name="SCELTAMATERIALEINTERNOB">FORMULE!$P$59</definedName>
    <definedName name="SCELTAMATERIALEINTERNOC">FORMULE!$P$60</definedName>
    <definedName name="SCELTAMATERIALEINTERNOD">FORMULE!$P$61</definedName>
    <definedName name="SCELTAMATERIALEINTERNOE">FORMULE!$P$62</definedName>
    <definedName name="SCELTAMATERIALEINTERNOF">FORMULE!$P$63</definedName>
    <definedName name="SCELTAMATERIALEINTERNOG">FORMULE!$P$64</definedName>
    <definedName name="SCELTAMATERIALEINTERNOH">FORMULE!$P$65</definedName>
    <definedName name="SCELTAMATERIALEINTERNOI">FORMULE!$P$66</definedName>
    <definedName name="SCELTAMATERIALEINTERNOL">FORMULE!$P$67</definedName>
    <definedName name="SCELTAMATERIALEINTERNOM">FORMULE!$P$68</definedName>
    <definedName name="SCELTAMATERIALEINTERNON">FORMULE!#REF!</definedName>
    <definedName name="SCELTAMATERIALEINTERNOO">FORMULE!#REF!</definedName>
    <definedName name="SCELTAMATERIALEINTERNOP">FORMULE!#REF!</definedName>
    <definedName name="SCELTAMATERIALEINTERNOQ">FORMULE!#REF!</definedName>
    <definedName name="SCELTAMATERIALEINTERNOR">FORMULE!#REF!</definedName>
    <definedName name="SCELTAMATERIALEINTERNOS">FORMULE!#REF!</definedName>
    <definedName name="SCELTAMATERIALEINTERNOT">FORMULE!#REF!</definedName>
    <definedName name="SCELTAMATERIALEL">FORMULE!$AC$67</definedName>
    <definedName name="SCELTAMATERIALEM">FORMULE!$AC$68</definedName>
    <definedName name="SCELTAMATERIALEN">FORMULE!#REF!</definedName>
    <definedName name="SCELTAMATERIALEO">FORMULE!#REF!</definedName>
    <definedName name="SCELTAMATERIALEP">FORMULE!#REF!</definedName>
    <definedName name="SCELTAMATERIALEQ">FORMULE!#REF!</definedName>
    <definedName name="SCELTAMATERIALER">FORMULE!#REF!</definedName>
    <definedName name="SCELTAMATERIALES">FORMULE!#REF!</definedName>
    <definedName name="SCELTAMATERIALET">FORMULE!#REF!</definedName>
    <definedName name="SCELTAN">FORMULE!#REF!</definedName>
    <definedName name="SCELTAO">FORMULE!#REF!</definedName>
    <definedName name="SCELTAP">FORMULE!#REF!</definedName>
    <definedName name="SCELTAPORTATAA">FORMULE!$H$58</definedName>
    <definedName name="SCELTAPORTATAB">FORMULE!$H$59</definedName>
    <definedName name="SCELTAPORTATAC">FORMULE!$H$60</definedName>
    <definedName name="SCELTAPORTATAD">FORMULE!$H$61</definedName>
    <definedName name="SCELTAPORTATAE">FORMULE!$H$62</definedName>
    <definedName name="SCELTAPORTATAF">FORMULE!$H$63</definedName>
    <definedName name="SCELTAPORTATAG">FORMULE!$H$64</definedName>
    <definedName name="SCELTAPORTATAH">FORMULE!$H$65</definedName>
    <definedName name="SCELTAPORTATAI">FORMULE!$H$66</definedName>
    <definedName name="SCELTAPORTATAL">FORMULE!$H$67</definedName>
    <definedName name="SCELTAPORTATAM">FORMULE!$H$68</definedName>
    <definedName name="SCELTAPORTATAN">FORMULE!#REF!</definedName>
    <definedName name="SCELTAPORTATAO">FORMULE!#REF!</definedName>
    <definedName name="SCELTAPORTATAP">FORMULE!#REF!</definedName>
    <definedName name="SCELTAPORTATAQ">FORMULE!#REF!</definedName>
    <definedName name="SCELTAPORTATAR">FORMULE!#REF!</definedName>
    <definedName name="SCELTAPORTATAS">FORMULE!#REF!</definedName>
    <definedName name="SCELTAPORTATAT">FORMULE!#REF!</definedName>
    <definedName name="SCELTAQ">FORMULE!#REF!</definedName>
    <definedName name="SCELTAR">FORMULE!#REF!</definedName>
    <definedName name="SCELTAS">FORMULE!#REF!</definedName>
    <definedName name="SCELTASOTTOLAVELLOA">FORMULE!$U$58</definedName>
    <definedName name="SCELTASOTTOLAVELLOB">FORMULE!$U$59</definedName>
    <definedName name="SCELTASOTTOLAVELLOC">FORMULE!$U$60</definedName>
    <definedName name="SCELTASOTTOLAVELLOD">FORMULE!$U$61</definedName>
    <definedName name="SCELTASOTTOLAVELLOE">FORMULE!$U$62</definedName>
    <definedName name="SCELTASOTTOLAVELLOF">FORMULE!$U$63</definedName>
    <definedName name="SCELTASOTTOLAVELLOG">FORMULE!$U$64</definedName>
    <definedName name="SCELTASOTTOLAVELLOH">FORMULE!$U$65</definedName>
    <definedName name="SCELTASOTTOLAVELLOI">FORMULE!$U$66</definedName>
    <definedName name="SCELTASOTTOLAVELLOL">FORMULE!$U$67</definedName>
    <definedName name="SCELTASOTTOLAVELLOM">FORMULE!$U$68</definedName>
    <definedName name="SCELTASOTTOLAVELLON">FORMULE!#REF!</definedName>
    <definedName name="SCELTASOTTOLAVELLOO">FORMULE!#REF!</definedName>
    <definedName name="SCELTASOTTOLAVELLOP">FORMULE!#REF!</definedName>
    <definedName name="SCELTASOTTOLAVELLOQ">FORMULE!#REF!</definedName>
    <definedName name="SCELTASOTTOLAVELLOR">FORMULE!#REF!</definedName>
    <definedName name="SCELTASOTTOLAVELLOS">FORMULE!#REF!</definedName>
    <definedName name="SCELTASOTTOLAVELLOT">FORMULE!#REF!</definedName>
    <definedName name="SCELTAT">FORMULE!#REF!</definedName>
    <definedName name="SOTTOLAVELLO">FORMULE!$Q$38:$Q$39</definedName>
    <definedName name="SOTTOLAVELLOSUMISURA">FORMULE!$Q$35</definedName>
    <definedName name="SOTTOLAVELLOTECNOINOX">FORMULE!$Q$37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8" i="3" l="1"/>
  <c r="AN50" i="3"/>
  <c r="AN52" i="3"/>
  <c r="AN54" i="3"/>
  <c r="AN56" i="3"/>
  <c r="AN58" i="3"/>
  <c r="AN60" i="3"/>
  <c r="AN62" i="3"/>
  <c r="AN64" i="3"/>
  <c r="AN66" i="3"/>
  <c r="U68" i="1"/>
  <c r="U67" i="1"/>
  <c r="U66" i="1"/>
  <c r="U65" i="1"/>
  <c r="U64" i="1"/>
  <c r="U63" i="1"/>
  <c r="U62" i="1"/>
  <c r="U61" i="1"/>
  <c r="U60" i="1"/>
  <c r="U59" i="1"/>
  <c r="U58" i="1"/>
  <c r="AL240" i="1"/>
  <c r="AL239" i="1"/>
  <c r="AL238" i="1"/>
  <c r="AL237" i="1"/>
  <c r="AL236" i="1"/>
  <c r="AL235" i="1"/>
  <c r="AL234" i="1"/>
  <c r="AL233" i="1"/>
  <c r="AL232" i="1"/>
  <c r="AL231" i="1"/>
  <c r="AL230" i="1"/>
  <c r="Y14" i="3" l="1"/>
  <c r="Y16" i="3"/>
  <c r="Y18" i="3"/>
  <c r="Y20" i="3"/>
  <c r="Y22" i="3"/>
  <c r="Y24" i="3"/>
  <c r="Y26" i="3"/>
  <c r="Y28" i="3"/>
  <c r="Y30" i="3"/>
  <c r="Y32" i="3"/>
  <c r="Y12" i="3"/>
  <c r="M240" i="1"/>
  <c r="M239" i="1"/>
  <c r="M237" i="1"/>
  <c r="I240" i="1"/>
  <c r="I239" i="1"/>
  <c r="I238" i="1"/>
  <c r="M238" i="1" s="1"/>
  <c r="I237" i="1"/>
  <c r="I236" i="1"/>
  <c r="M236" i="1" s="1"/>
  <c r="I235" i="1"/>
  <c r="M235" i="1" s="1"/>
  <c r="I234" i="1"/>
  <c r="M234" i="1" s="1"/>
  <c r="I233" i="1"/>
  <c r="M233" i="1" s="1"/>
  <c r="I232" i="1"/>
  <c r="M232" i="1" s="1"/>
  <c r="I231" i="1"/>
  <c r="M231" i="1" s="1"/>
  <c r="I230" i="1"/>
  <c r="M230" i="1" l="1"/>
  <c r="V32" i="3"/>
  <c r="V30" i="3"/>
  <c r="V28" i="3"/>
  <c r="V26" i="3"/>
  <c r="V24" i="3"/>
  <c r="V22" i="3"/>
  <c r="V20" i="3"/>
  <c r="V18" i="3"/>
  <c r="V16" i="3"/>
  <c r="V14" i="3"/>
  <c r="V12" i="3"/>
  <c r="AW25" i="2"/>
  <c r="AW27" i="2"/>
  <c r="AW29" i="2"/>
  <c r="AW31" i="2"/>
  <c r="AW33" i="2"/>
  <c r="AW35" i="2"/>
  <c r="AW37" i="2"/>
  <c r="AW39" i="2"/>
  <c r="AW41" i="2"/>
  <c r="AW43" i="2"/>
  <c r="AW23" i="2"/>
  <c r="B260" i="1"/>
  <c r="B262" i="1"/>
  <c r="B264" i="1"/>
  <c r="B266" i="1"/>
  <c r="B268" i="1"/>
  <c r="B270" i="1"/>
  <c r="B272" i="1"/>
  <c r="B274" i="1"/>
  <c r="B276" i="1"/>
  <c r="B278" i="1"/>
  <c r="B258" i="1"/>
  <c r="B207" i="1"/>
  <c r="AZ240" i="1"/>
  <c r="AZ239" i="1"/>
  <c r="AZ238" i="1"/>
  <c r="AZ237" i="1"/>
  <c r="AZ236" i="1"/>
  <c r="AZ235" i="1"/>
  <c r="AZ234" i="1"/>
  <c r="AZ233" i="1"/>
  <c r="AZ232" i="1"/>
  <c r="AZ231" i="1"/>
  <c r="BE240" i="1"/>
  <c r="BE239" i="1"/>
  <c r="BE238" i="1"/>
  <c r="BE237" i="1"/>
  <c r="BE236" i="1"/>
  <c r="BE235" i="1"/>
  <c r="BE234" i="1"/>
  <c r="BE233" i="1"/>
  <c r="BE232" i="1"/>
  <c r="BE231" i="1"/>
  <c r="BE230" i="1"/>
  <c r="AZ230" i="1" l="1"/>
  <c r="CJ230" i="1"/>
  <c r="B280" i="1"/>
  <c r="E36" i="3" s="1"/>
  <c r="E70" i="3" s="1"/>
  <c r="CN240" i="1"/>
  <c r="CN239" i="1"/>
  <c r="CN238" i="1"/>
  <c r="CN237" i="1"/>
  <c r="CN236" i="1"/>
  <c r="CN235" i="1"/>
  <c r="CN234" i="1"/>
  <c r="CN233" i="1"/>
  <c r="CN232" i="1"/>
  <c r="BU240" i="1" l="1"/>
  <c r="BU239" i="1"/>
  <c r="BU238" i="1"/>
  <c r="BU237" i="1"/>
  <c r="BU236" i="1"/>
  <c r="BU235" i="1"/>
  <c r="BU234" i="1"/>
  <c r="BU233" i="1"/>
  <c r="BU232" i="1"/>
  <c r="BU231" i="1"/>
  <c r="BU230" i="1" l="1"/>
  <c r="BK68" i="1"/>
  <c r="S32" i="3" s="1"/>
  <c r="BK67" i="1"/>
  <c r="S30" i="3" s="1"/>
  <c r="BK66" i="1"/>
  <c r="S28" i="3" s="1"/>
  <c r="BK65" i="1"/>
  <c r="S26" i="3" s="1"/>
  <c r="BK64" i="1"/>
  <c r="S24" i="3" s="1"/>
  <c r="BK63" i="1"/>
  <c r="S22" i="3" s="1"/>
  <c r="BK62" i="1"/>
  <c r="S20" i="3" s="1"/>
  <c r="BK61" i="1"/>
  <c r="S18" i="3" s="1"/>
  <c r="BK60" i="1"/>
  <c r="S16" i="3" s="1"/>
  <c r="BK59" i="1"/>
  <c r="S14" i="3" s="1"/>
  <c r="BK58" i="1"/>
  <c r="S12" i="3" s="1"/>
  <c r="AD47" i="2" l="1"/>
  <c r="V71" i="3" s="1"/>
  <c r="B47" i="2"/>
  <c r="B71" i="3" s="1"/>
  <c r="AX68" i="1" l="1"/>
  <c r="AP32" i="3" s="1"/>
  <c r="AX67" i="1"/>
  <c r="AP30" i="3" s="1"/>
  <c r="AX66" i="1"/>
  <c r="AP28" i="3" s="1"/>
  <c r="AX65" i="1"/>
  <c r="AP26" i="3" s="1"/>
  <c r="AX64" i="1"/>
  <c r="AP24" i="3" s="1"/>
  <c r="AX63" i="1"/>
  <c r="AP22" i="3" s="1"/>
  <c r="AX62" i="1"/>
  <c r="AP20" i="3" s="1"/>
  <c r="AX61" i="1"/>
  <c r="AP18" i="3" s="1"/>
  <c r="AT59" i="1"/>
  <c r="AV59" i="1" s="1"/>
  <c r="B72" i="3"/>
  <c r="BA68" i="1"/>
  <c r="BA67" i="1"/>
  <c r="BA66" i="1"/>
  <c r="BA65" i="1"/>
  <c r="BA64" i="1"/>
  <c r="BA63" i="1"/>
  <c r="BA62" i="1"/>
  <c r="BA61" i="1"/>
  <c r="BA60" i="1"/>
  <c r="BA59" i="1"/>
  <c r="BA58" i="1"/>
  <c r="AN4" i="3"/>
  <c r="AN38" i="3" s="1"/>
  <c r="AJ6" i="3"/>
  <c r="AJ40" i="3" s="1"/>
  <c r="AX59" i="1" l="1"/>
  <c r="AP14" i="3" s="1"/>
  <c r="BW244" i="1"/>
  <c r="BY248" i="1" s="1"/>
  <c r="BU244" i="1"/>
  <c r="BR244" i="1"/>
  <c r="BT245" i="1" s="1"/>
  <c r="BP244" i="1"/>
  <c r="BM244" i="1"/>
  <c r="BO245" i="1" s="1"/>
  <c r="BK244" i="1"/>
  <c r="BH244" i="1"/>
  <c r="BJ249" i="1" s="1"/>
  <c r="BF244" i="1"/>
  <c r="BC244" i="1"/>
  <c r="BE247" i="1" s="1"/>
  <c r="BA244" i="1"/>
  <c r="AX244" i="1"/>
  <c r="AZ249" i="1" s="1"/>
  <c r="AS244" i="1"/>
  <c r="AU249" i="1" s="1"/>
  <c r="AN244" i="1"/>
  <c r="AP247" i="1" s="1"/>
  <c r="AI244" i="1"/>
  <c r="AK249" i="1" s="1"/>
  <c r="Y244" i="1"/>
  <c r="AA247" i="1" s="1"/>
  <c r="AD244" i="1"/>
  <c r="AF246" i="1" s="1"/>
  <c r="AV244" i="1"/>
  <c r="AQ244" i="1"/>
  <c r="AL244" i="1"/>
  <c r="AG244" i="1"/>
  <c r="AB244" i="1"/>
  <c r="W244" i="1"/>
  <c r="B40" i="3"/>
  <c r="CJ240" i="1"/>
  <c r="CJ239" i="1"/>
  <c r="CJ238" i="1"/>
  <c r="CJ237" i="1"/>
  <c r="CJ236" i="1"/>
  <c r="CJ235" i="1"/>
  <c r="CJ234" i="1"/>
  <c r="CJ233" i="1"/>
  <c r="CJ232" i="1"/>
  <c r="CN231" i="1" l="1"/>
  <c r="CJ231" i="1"/>
  <c r="CN230" i="1"/>
  <c r="BO249" i="1"/>
  <c r="AZ244" i="1"/>
  <c r="BY249" i="1"/>
  <c r="BT246" i="1"/>
  <c r="BT247" i="1"/>
  <c r="BO244" i="1"/>
  <c r="BJ244" i="1"/>
  <c r="BJ247" i="1"/>
  <c r="BJ248" i="1"/>
  <c r="BE248" i="1"/>
  <c r="BJ245" i="1"/>
  <c r="AK245" i="1"/>
  <c r="AK244" i="1"/>
  <c r="AF249" i="1"/>
  <c r="AF247" i="1"/>
  <c r="AF245" i="1"/>
  <c r="AF248" i="1"/>
  <c r="AF244" i="1"/>
  <c r="BY244" i="1"/>
  <c r="BY245" i="1"/>
  <c r="BY246" i="1"/>
  <c r="BY247" i="1"/>
  <c r="BT248" i="1"/>
  <c r="BT249" i="1"/>
  <c r="BT244" i="1"/>
  <c r="BO246" i="1"/>
  <c r="BO247" i="1"/>
  <c r="BO248" i="1"/>
  <c r="BJ246" i="1"/>
  <c r="BE249" i="1"/>
  <c r="BE244" i="1"/>
  <c r="BE245" i="1"/>
  <c r="BE246" i="1"/>
  <c r="AZ245" i="1"/>
  <c r="AZ246" i="1"/>
  <c r="AZ247" i="1"/>
  <c r="AZ248" i="1"/>
  <c r="AU245" i="1"/>
  <c r="AU246" i="1"/>
  <c r="AU244" i="1"/>
  <c r="AU247" i="1"/>
  <c r="AU248" i="1"/>
  <c r="AK246" i="1"/>
  <c r="AK247" i="1"/>
  <c r="AK248" i="1"/>
  <c r="AA248" i="1"/>
  <c r="AA249" i="1"/>
  <c r="AA244" i="1"/>
  <c r="AA245" i="1"/>
  <c r="AA246" i="1"/>
  <c r="AP248" i="1"/>
  <c r="AP249" i="1"/>
  <c r="AP245" i="1"/>
  <c r="AP246" i="1"/>
  <c r="AP244" i="1"/>
  <c r="B6" i="3"/>
  <c r="F231" i="1"/>
  <c r="C64" i="1"/>
  <c r="E35" i="3" l="1"/>
  <c r="E69" i="3" s="1"/>
  <c r="AA4" i="3"/>
  <c r="AA38" i="3" s="1"/>
  <c r="P63" i="1"/>
  <c r="P62" i="1"/>
  <c r="P61" i="1"/>
  <c r="P60" i="1"/>
  <c r="P59" i="1"/>
  <c r="BJ240" i="1" l="1"/>
  <c r="BJ239" i="1"/>
  <c r="BJ238" i="1"/>
  <c r="BJ237" i="1"/>
  <c r="BJ236" i="1"/>
  <c r="BJ235" i="1"/>
  <c r="BJ234" i="1"/>
  <c r="BJ233" i="1"/>
  <c r="BJ232" i="1"/>
  <c r="BJ231" i="1"/>
  <c r="P254" i="1"/>
  <c r="P253" i="1"/>
  <c r="P252" i="1"/>
  <c r="P251" i="1"/>
  <c r="P250" i="1"/>
  <c r="P249" i="1"/>
  <c r="P248" i="1"/>
  <c r="P247" i="1"/>
  <c r="P246" i="1"/>
  <c r="P245" i="1"/>
  <c r="P244" i="1"/>
  <c r="C68" i="1"/>
  <c r="C67" i="1"/>
  <c r="C66" i="1"/>
  <c r="C65" i="1"/>
  <c r="C63" i="1"/>
  <c r="C62" i="1"/>
  <c r="C61" i="1"/>
  <c r="C60" i="1"/>
  <c r="C59" i="1"/>
  <c r="C58" i="1"/>
  <c r="I249" i="1"/>
  <c r="Q235" i="1" s="1"/>
  <c r="I254" i="1"/>
  <c r="Q240" i="1" s="1"/>
  <c r="I253" i="1"/>
  <c r="Q239" i="1" s="1"/>
  <c r="I252" i="1"/>
  <c r="Q238" i="1" s="1"/>
  <c r="I251" i="1"/>
  <c r="Q237" i="1" s="1"/>
  <c r="I250" i="1"/>
  <c r="Q236" i="1" s="1"/>
  <c r="I248" i="1"/>
  <c r="Q234" i="1" s="1"/>
  <c r="I247" i="1"/>
  <c r="Q233" i="1" s="1"/>
  <c r="I246" i="1"/>
  <c r="Q232" i="1" s="1"/>
  <c r="I245" i="1"/>
  <c r="Q231" i="1" s="1"/>
  <c r="I244" i="1"/>
  <c r="Q230" i="1" s="1"/>
  <c r="BP68" i="1"/>
  <c r="BP67" i="1"/>
  <c r="BP66" i="1"/>
  <c r="BP65" i="1"/>
  <c r="BP64" i="1"/>
  <c r="BP63" i="1"/>
  <c r="BP62" i="1"/>
  <c r="BP61" i="1"/>
  <c r="BP60" i="1"/>
  <c r="BP58" i="1"/>
  <c r="BO235" i="1" l="1"/>
  <c r="BR234" i="1"/>
  <c r="BO234" i="1"/>
  <c r="BR236" i="1"/>
  <c r="BO240" i="1"/>
  <c r="BO231" i="1"/>
  <c r="BO237" i="1"/>
  <c r="BR233" i="1"/>
  <c r="BO232" i="1"/>
  <c r="BO233" i="1"/>
  <c r="BO230" i="1"/>
  <c r="BR231" i="1"/>
  <c r="BR235" i="1"/>
  <c r="BO236" i="1"/>
  <c r="BO238" i="1"/>
  <c r="BO239" i="1"/>
  <c r="BR237" i="1"/>
  <c r="BR238" i="1"/>
  <c r="BR239" i="1"/>
  <c r="BR240" i="1"/>
  <c r="BR232" i="1"/>
  <c r="BR230" i="1"/>
  <c r="AQ240" i="1" l="1"/>
  <c r="AQ239" i="1"/>
  <c r="AQ238" i="1"/>
  <c r="AQ237" i="1"/>
  <c r="AQ236" i="1"/>
  <c r="AQ235" i="1"/>
  <c r="AQ234" i="1"/>
  <c r="AQ233" i="1"/>
  <c r="AQ232" i="1"/>
  <c r="AQ231" i="1"/>
  <c r="P4" i="3"/>
  <c r="P38" i="3" s="1"/>
  <c r="AJ14" i="3"/>
  <c r="AF48" i="3" s="1"/>
  <c r="AJ16" i="3"/>
  <c r="AF50" i="3" s="1"/>
  <c r="AJ18" i="3"/>
  <c r="AF52" i="3" s="1"/>
  <c r="AJ20" i="3"/>
  <c r="AF54" i="3" s="1"/>
  <c r="AJ22" i="3"/>
  <c r="AF56" i="3" s="1"/>
  <c r="AJ24" i="3"/>
  <c r="AF58" i="3" s="1"/>
  <c r="AJ26" i="3"/>
  <c r="AF60" i="3" s="1"/>
  <c r="AJ28" i="3"/>
  <c r="AF62" i="3" s="1"/>
  <c r="AJ30" i="3"/>
  <c r="AF64" i="3" s="1"/>
  <c r="AJ32" i="3"/>
  <c r="AF66" i="3" s="1"/>
  <c r="BP59" i="1"/>
  <c r="AQ230" i="1"/>
  <c r="P68" i="1"/>
  <c r="P67" i="1"/>
  <c r="P66" i="1"/>
  <c r="P65" i="1"/>
  <c r="P64" i="1"/>
  <c r="L68" i="1"/>
  <c r="L67" i="1"/>
  <c r="L66" i="1"/>
  <c r="L65" i="1"/>
  <c r="L64" i="1"/>
  <c r="H68" i="1"/>
  <c r="H67" i="1"/>
  <c r="H66" i="1"/>
  <c r="H65" i="1"/>
  <c r="H64" i="1"/>
  <c r="F240" i="1"/>
  <c r="F239" i="1"/>
  <c r="F238" i="1"/>
  <c r="F237" i="1"/>
  <c r="F236" i="1"/>
  <c r="F235" i="1"/>
  <c r="F234" i="1"/>
  <c r="F233" i="1"/>
  <c r="F232" i="1"/>
  <c r="F230" i="1"/>
  <c r="C230" i="1"/>
  <c r="C240" i="1"/>
  <c r="C239" i="1"/>
  <c r="C238" i="1"/>
  <c r="C237" i="1"/>
  <c r="C236" i="1"/>
  <c r="C235" i="1"/>
  <c r="C234" i="1"/>
  <c r="C233" i="1"/>
  <c r="C232" i="1"/>
  <c r="C231" i="1"/>
  <c r="O22" i="3"/>
  <c r="O56" i="3" s="1"/>
  <c r="BY235" i="1" l="1"/>
  <c r="CT235" i="1" s="1"/>
  <c r="CY235" i="1" s="1"/>
  <c r="BG33" i="2" s="1"/>
  <c r="BY240" i="1"/>
  <c r="CT240" i="1" s="1"/>
  <c r="BY239" i="1"/>
  <c r="CT239" i="1" s="1"/>
  <c r="BY238" i="1"/>
  <c r="CT238" i="1" s="1"/>
  <c r="BY237" i="1"/>
  <c r="CT237" i="1" s="1"/>
  <c r="BY232" i="1"/>
  <c r="CT232" i="1" s="1"/>
  <c r="BY233" i="1"/>
  <c r="CT233" i="1" s="1"/>
  <c r="BY234" i="1"/>
  <c r="CT234" i="1" s="1"/>
  <c r="BY236" i="1"/>
  <c r="CT236" i="1" s="1"/>
  <c r="AJ66" i="3"/>
  <c r="AM32" i="3"/>
  <c r="BB43" i="2" s="1"/>
  <c r="AJ64" i="3"/>
  <c r="AM30" i="3"/>
  <c r="BB41" i="2" s="1"/>
  <c r="AM28" i="3"/>
  <c r="BB39" i="2" s="1"/>
  <c r="AJ62" i="3"/>
  <c r="AM26" i="3"/>
  <c r="BB37" i="2" s="1"/>
  <c r="AJ60" i="3"/>
  <c r="AM24" i="3"/>
  <c r="BB35" i="2" s="1"/>
  <c r="AJ58" i="3"/>
  <c r="AJ56" i="3"/>
  <c r="AM22" i="3"/>
  <c r="BB33" i="2" s="1"/>
  <c r="AJ54" i="3"/>
  <c r="AM20" i="3"/>
  <c r="BB31" i="2" s="1"/>
  <c r="AM18" i="3"/>
  <c r="BB29" i="2" s="1"/>
  <c r="AJ52" i="3"/>
  <c r="AJ50" i="3"/>
  <c r="AM16" i="3"/>
  <c r="BB27" i="2" s="1"/>
  <c r="AM14" i="3"/>
  <c r="BB25" i="2" s="1"/>
  <c r="AJ48" i="3"/>
  <c r="BJ230" i="1"/>
  <c r="AT68" i="1"/>
  <c r="AT67" i="1"/>
  <c r="AT66" i="1"/>
  <c r="AT65" i="1"/>
  <c r="AT64" i="1"/>
  <c r="AT63" i="1"/>
  <c r="AT62" i="1"/>
  <c r="AT61" i="1"/>
  <c r="AT60" i="1"/>
  <c r="AT58" i="1"/>
  <c r="AV58" i="1" s="1"/>
  <c r="AX58" i="1" s="1"/>
  <c r="AP12" i="3" s="1"/>
  <c r="AN46" i="3" s="1"/>
  <c r="AF14" i="3"/>
  <c r="AA48" i="3" s="1"/>
  <c r="AF16" i="3"/>
  <c r="AA50" i="3" s="1"/>
  <c r="AF18" i="3"/>
  <c r="AA52" i="3" s="1"/>
  <c r="AF20" i="3"/>
  <c r="AA54" i="3" s="1"/>
  <c r="AF22" i="3"/>
  <c r="AA56" i="3" s="1"/>
  <c r="AF24" i="3"/>
  <c r="AA58" i="3" s="1"/>
  <c r="AF26" i="3"/>
  <c r="AA60" i="3" s="1"/>
  <c r="AF28" i="3"/>
  <c r="AA62" i="3" s="1"/>
  <c r="AF30" i="3"/>
  <c r="AA64" i="3" s="1"/>
  <c r="AF32" i="3"/>
  <c r="AA66" i="3" s="1"/>
  <c r="V48" i="3"/>
  <c r="V50" i="3"/>
  <c r="V52" i="3"/>
  <c r="V54" i="3"/>
  <c r="V56" i="3"/>
  <c r="V58" i="3"/>
  <c r="V60" i="3"/>
  <c r="V62" i="3"/>
  <c r="V64" i="3"/>
  <c r="V66" i="3"/>
  <c r="S66" i="3"/>
  <c r="S64" i="3"/>
  <c r="S62" i="3"/>
  <c r="S60" i="3"/>
  <c r="S58" i="3"/>
  <c r="S56" i="3"/>
  <c r="S54" i="3"/>
  <c r="S52" i="3"/>
  <c r="S50" i="3"/>
  <c r="S48" i="3"/>
  <c r="O20" i="3"/>
  <c r="O54" i="3" s="1"/>
  <c r="O24" i="3"/>
  <c r="O58" i="3" s="1"/>
  <c r="O26" i="3"/>
  <c r="O60" i="3" s="1"/>
  <c r="O28" i="3"/>
  <c r="O62" i="3" s="1"/>
  <c r="O30" i="3"/>
  <c r="O64" i="3" s="1"/>
  <c r="O32" i="3"/>
  <c r="O66" i="3" s="1"/>
  <c r="H22" i="3"/>
  <c r="H56" i="3" s="1"/>
  <c r="H24" i="3"/>
  <c r="H58" i="3" s="1"/>
  <c r="H26" i="3"/>
  <c r="H60" i="3" s="1"/>
  <c r="H28" i="3"/>
  <c r="H62" i="3" s="1"/>
  <c r="H30" i="3"/>
  <c r="H64" i="3" s="1"/>
  <c r="H32" i="3"/>
  <c r="H66" i="3" s="1"/>
  <c r="E22" i="3"/>
  <c r="E56" i="3" s="1"/>
  <c r="E24" i="3"/>
  <c r="E58" i="3" s="1"/>
  <c r="E26" i="3"/>
  <c r="E60" i="3" s="1"/>
  <c r="E28" i="3"/>
  <c r="E62" i="3" s="1"/>
  <c r="E30" i="3"/>
  <c r="E64" i="3" s="1"/>
  <c r="E32" i="3"/>
  <c r="E66" i="3" s="1"/>
  <c r="C30" i="3"/>
  <c r="C64" i="3" s="1"/>
  <c r="C32" i="3"/>
  <c r="C66" i="3" s="1"/>
  <c r="C28" i="3"/>
  <c r="C62" i="3" s="1"/>
  <c r="C26" i="3"/>
  <c r="C60" i="3" s="1"/>
  <c r="C24" i="3"/>
  <c r="C58" i="3" s="1"/>
  <c r="C22" i="3"/>
  <c r="C56" i="3" s="1"/>
  <c r="K14" i="3"/>
  <c r="K48" i="3" s="1"/>
  <c r="K16" i="3"/>
  <c r="K50" i="3" s="1"/>
  <c r="K18" i="3"/>
  <c r="K52" i="3" s="1"/>
  <c r="K20" i="3"/>
  <c r="K54" i="3" s="1"/>
  <c r="K22" i="3"/>
  <c r="K56" i="3" s="1"/>
  <c r="K24" i="3"/>
  <c r="K58" i="3" s="1"/>
  <c r="K26" i="3"/>
  <c r="K60" i="3" s="1"/>
  <c r="K28" i="3"/>
  <c r="K62" i="3" s="1"/>
  <c r="K30" i="3"/>
  <c r="K64" i="3" s="1"/>
  <c r="K32" i="3"/>
  <c r="K66" i="3" s="1"/>
  <c r="H20" i="3"/>
  <c r="H54" i="3" s="1"/>
  <c r="E20" i="3"/>
  <c r="E54" i="3" s="1"/>
  <c r="C20" i="3"/>
  <c r="C54" i="3" s="1"/>
  <c r="K12" i="3"/>
  <c r="K46" i="3" s="1"/>
  <c r="C16" i="3"/>
  <c r="C50" i="3" s="1"/>
  <c r="E16" i="3"/>
  <c r="E50" i="3" s="1"/>
  <c r="H16" i="3"/>
  <c r="H50" i="3" s="1"/>
  <c r="O16" i="3"/>
  <c r="O50" i="3" s="1"/>
  <c r="C18" i="3"/>
  <c r="C52" i="3" s="1"/>
  <c r="E18" i="3"/>
  <c r="E52" i="3" s="1"/>
  <c r="H18" i="3"/>
  <c r="H52" i="3" s="1"/>
  <c r="O18" i="3"/>
  <c r="O52" i="3" s="1"/>
  <c r="AJ12" i="3"/>
  <c r="AF46" i="3" s="1"/>
  <c r="BK43" i="2"/>
  <c r="BK39" i="2"/>
  <c r="BK37" i="2"/>
  <c r="BK35" i="2"/>
  <c r="BK33" i="2"/>
  <c r="BK31" i="2"/>
  <c r="BK29" i="2"/>
  <c r="BK27" i="2"/>
  <c r="BK25" i="2"/>
  <c r="BK23" i="2"/>
  <c r="C254" i="1"/>
  <c r="C253" i="1"/>
  <c r="C252" i="1"/>
  <c r="C251" i="1"/>
  <c r="C250" i="1"/>
  <c r="C249" i="1"/>
  <c r="C248" i="1"/>
  <c r="C247" i="1"/>
  <c r="C246" i="1"/>
  <c r="C244" i="1"/>
  <c r="C245" i="1"/>
  <c r="AO68" i="1"/>
  <c r="AO67" i="1"/>
  <c r="AO66" i="1"/>
  <c r="AO65" i="1"/>
  <c r="AO64" i="1"/>
  <c r="AO63" i="1"/>
  <c r="AO62" i="1"/>
  <c r="AO61" i="1"/>
  <c r="AO60" i="1"/>
  <c r="AO59" i="1"/>
  <c r="AJ64" i="1"/>
  <c r="AJ68" i="1"/>
  <c r="AJ67" i="1"/>
  <c r="AJ66" i="1"/>
  <c r="AJ65" i="1"/>
  <c r="AJ63" i="1"/>
  <c r="AJ62" i="1"/>
  <c r="AJ61" i="1"/>
  <c r="AJ60" i="1"/>
  <c r="AJ59" i="1"/>
  <c r="AO58" i="1"/>
  <c r="AJ58" i="1"/>
  <c r="BY231" i="1" l="1"/>
  <c r="CT231" i="1" s="1"/>
  <c r="CY231" i="1" s="1"/>
  <c r="BY230" i="1"/>
  <c r="CY233" i="1"/>
  <c r="CY237" i="1"/>
  <c r="AV61" i="1"/>
  <c r="AV63" i="1"/>
  <c r="AV67" i="1"/>
  <c r="AV60" i="1"/>
  <c r="AX60" i="1" s="1"/>
  <c r="AP16" i="3" s="1"/>
  <c r="AV68" i="1"/>
  <c r="AV62" i="1"/>
  <c r="AV64" i="1"/>
  <c r="AV65" i="1"/>
  <c r="AV66" i="1"/>
  <c r="BK41" i="2"/>
  <c r="O14" i="3"/>
  <c r="O48" i="3" s="1"/>
  <c r="O12" i="3"/>
  <c r="O46" i="3" s="1"/>
  <c r="H14" i="3"/>
  <c r="H48" i="3" s="1"/>
  <c r="H12" i="3"/>
  <c r="H46" i="3" s="1"/>
  <c r="E14" i="3"/>
  <c r="E48" i="3" s="1"/>
  <c r="E12" i="3"/>
  <c r="E46" i="3" s="1"/>
  <c r="C14" i="3"/>
  <c r="C48" i="3" s="1"/>
  <c r="C12" i="3"/>
  <c r="C46" i="3" s="1"/>
  <c r="AF12" i="3"/>
  <c r="AA46" i="3" s="1"/>
  <c r="V46" i="3"/>
  <c r="S46" i="3"/>
  <c r="CT230" i="1" l="1"/>
  <c r="CY230" i="1" s="1"/>
  <c r="BG23" i="2" s="1"/>
  <c r="CY234" i="1"/>
  <c r="BG31" i="2" s="1"/>
  <c r="CY232" i="1"/>
  <c r="BG27" i="2" s="1"/>
  <c r="CY238" i="1"/>
  <c r="BG39" i="2" s="1"/>
  <c r="CY236" i="1"/>
  <c r="BG35" i="2" s="1"/>
  <c r="CY239" i="1"/>
  <c r="BG41" i="2" s="1"/>
  <c r="BG42" i="2" s="1"/>
  <c r="CY240" i="1"/>
  <c r="BG43" i="2" s="1"/>
  <c r="AM12" i="3"/>
  <c r="BB23" i="2" s="1"/>
  <c r="AJ46" i="3"/>
  <c r="BG29" i="2"/>
  <c r="BG37" i="2"/>
  <c r="BG25" i="2"/>
  <c r="BG24" i="2" l="1"/>
  <c r="AP46" i="3"/>
  <c r="AP66" i="3"/>
  <c r="BG44" i="2"/>
  <c r="AP64" i="3"/>
  <c r="BG40" i="2"/>
  <c r="AP62" i="3"/>
  <c r="BG38" i="2"/>
  <c r="AP60" i="3"/>
  <c r="BG36" i="2"/>
  <c r="AP58" i="3"/>
  <c r="BG34" i="2"/>
  <c r="AP56" i="3"/>
  <c r="BG32" i="2"/>
  <c r="AP54" i="3"/>
  <c r="BG30" i="2"/>
  <c r="AP52" i="3"/>
  <c r="BG28" i="2"/>
  <c r="AP50" i="3"/>
  <c r="BG26" i="2"/>
  <c r="AP48" i="3"/>
  <c r="BG46" i="2" l="1"/>
  <c r="P58" i="1"/>
  <c r="H59" i="1" l="1"/>
  <c r="H58" i="1"/>
  <c r="H62" i="1"/>
  <c r="H61" i="1"/>
  <c r="H60" i="1"/>
  <c r="H63" i="1"/>
  <c r="L59" i="1"/>
  <c r="L60" i="1"/>
  <c r="L61" i="1"/>
  <c r="L62" i="1"/>
  <c r="L63" i="1"/>
  <c r="L58" i="1"/>
</calcChain>
</file>

<file path=xl/sharedStrings.xml><?xml version="1.0" encoding="utf-8"?>
<sst xmlns="http://schemas.openxmlformats.org/spreadsheetml/2006/main" count="374" uniqueCount="178">
  <si>
    <t>COLORE</t>
  </si>
  <si>
    <t>ARGENTO</t>
  </si>
  <si>
    <t>BIANCO</t>
  </si>
  <si>
    <t>ANTRACITE</t>
  </si>
  <si>
    <t>ALTEZZA</t>
  </si>
  <si>
    <t>colore</t>
  </si>
  <si>
    <t>altezza</t>
  </si>
  <si>
    <t>profondità 77</t>
  </si>
  <si>
    <t>profondità 101</t>
  </si>
  <si>
    <t>profondità 139</t>
  </si>
  <si>
    <t>profondità 187</t>
  </si>
  <si>
    <t>profondità 187 InLay</t>
  </si>
  <si>
    <t>profondità 251</t>
  </si>
  <si>
    <t>portata da 300 a 400</t>
  </si>
  <si>
    <t>portata da 400 a 600</t>
  </si>
  <si>
    <t>cassetto interno da h101 a h187</t>
  </si>
  <si>
    <t>cassetto interno h251</t>
  </si>
  <si>
    <t xml:space="preserve">profilo superirore </t>
  </si>
  <si>
    <t>materiale fondo e retro</t>
  </si>
  <si>
    <t>materiale fondo e retro sottolavello su misura</t>
  </si>
  <si>
    <t>materiale fondo e retro sottolavello standard</t>
  </si>
  <si>
    <t>SI</t>
  </si>
  <si>
    <t>NO</t>
  </si>
  <si>
    <t>STESSO COLORE</t>
  </si>
  <si>
    <t>ACCIAIO INOX</t>
  </si>
  <si>
    <t>CROMO</t>
  </si>
  <si>
    <t>ROVERE</t>
  </si>
  <si>
    <t>NOCE</t>
  </si>
  <si>
    <t>NOBILITATO</t>
  </si>
  <si>
    <t>MULTISTRATO</t>
  </si>
  <si>
    <t>METALLO</t>
  </si>
  <si>
    <t>push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</si>
  <si>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</si>
  <si>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</si>
  <si>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</si>
  <si>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</si>
  <si>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</si>
  <si>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</si>
  <si>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</si>
  <si>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</si>
  <si>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</si>
  <si>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</si>
  <si>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</si>
  <si>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ARGENTO77</t>
  </si>
  <si>
    <t>ARGENTO101</t>
  </si>
  <si>
    <t>ARGENTO139</t>
  </si>
  <si>
    <t>ARGENTO187</t>
  </si>
  <si>
    <t>ARGENTO187InLay</t>
  </si>
  <si>
    <t>ARGENTO251</t>
  </si>
  <si>
    <t>BIANCO77</t>
  </si>
  <si>
    <t>BIANCO101</t>
  </si>
  <si>
    <t>BIANCO139</t>
  </si>
  <si>
    <t>BIANCO187</t>
  </si>
  <si>
    <t>BIANCO187InLay</t>
  </si>
  <si>
    <t>BIANCO251</t>
  </si>
  <si>
    <t>ANTRACITE77</t>
  </si>
  <si>
    <t>ANTRACITE101</t>
  </si>
  <si>
    <t>ANTRACITE139</t>
  </si>
  <si>
    <t>ANTRACITE187</t>
  </si>
  <si>
    <t>ANTRACITE187InLay</t>
  </si>
  <si>
    <t>ANTRACITE251</t>
  </si>
  <si>
    <t>PORTATA40</t>
  </si>
  <si>
    <t>PORTATA4070</t>
  </si>
  <si>
    <t>SOTTOLAVELLO</t>
  </si>
  <si>
    <t>SOTTOLAVELLOSUMISURA</t>
  </si>
  <si>
    <t>VETRO</t>
  </si>
  <si>
    <t>Q.tà</t>
  </si>
  <si>
    <t>LARGHEZZA VANO INTERNO MOBILE</t>
  </si>
  <si>
    <t>PROFONDITA'</t>
  </si>
  <si>
    <t>PORTATA GUIDA</t>
  </si>
  <si>
    <t>CASSETTO SOTTOLAVELLO</t>
  </si>
  <si>
    <t>PROFILO SUPERIORE</t>
  </si>
  <si>
    <t>PUSH</t>
  </si>
  <si>
    <t>187InLay</t>
  </si>
  <si>
    <t>materiale frontale</t>
  </si>
  <si>
    <t>FRONTALE INTERNO</t>
  </si>
  <si>
    <t>h77</t>
  </si>
  <si>
    <t xml:space="preserve">   h187</t>
  </si>
  <si>
    <t>AVANTECH</t>
  </si>
  <si>
    <t>RAGIONE SOCIALE:</t>
  </si>
  <si>
    <t>DATA:</t>
  </si>
  <si>
    <t>NOTE:</t>
  </si>
  <si>
    <t>MATERIALE</t>
  </si>
  <si>
    <t>GUIDA</t>
  </si>
  <si>
    <t>COMPLETO?</t>
  </si>
  <si>
    <t>TAGLIO FONDO E RETRO</t>
  </si>
  <si>
    <t>FRONTALEMETALLOVETRO</t>
  </si>
  <si>
    <t>CLIENTE:</t>
  </si>
  <si>
    <t>VENDITA - GUIDE - NETTO</t>
  </si>
  <si>
    <t>PROF.</t>
  </si>
  <si>
    <t>SPONDA</t>
  </si>
  <si>
    <t>FONDO</t>
  </si>
  <si>
    <t>RETRO</t>
  </si>
  <si>
    <t>MONTAGGIO</t>
  </si>
  <si>
    <t>CASSETTO</t>
  </si>
  <si>
    <t>SUPERIORE</t>
  </si>
  <si>
    <t>A L1164</t>
  </si>
  <si>
    <t>MONTAGGIO FRONTALE INTERNO</t>
  </si>
  <si>
    <t>SOTTOLAVELLO STANDARD - KIT VASCA TECNOINOX</t>
  </si>
  <si>
    <t>VENDITA - SPONDE + PROFILO SUPERIORE + ATT. FRONTALE +  PLACC.</t>
  </si>
  <si>
    <t>MONTAGGIO SOTTOLAVELLO SUMISURA</t>
  </si>
  <si>
    <t>PROFILATO SUP. DIVERSO DAL COLORE STANDARD</t>
  </si>
  <si>
    <t>FRONTALE INTERNO - METALLO</t>
  </si>
  <si>
    <t>SOMMA</t>
  </si>
  <si>
    <t>BARRA STABILIZZATRICE</t>
  </si>
  <si>
    <t>SI / NO</t>
  </si>
  <si>
    <t>CAD.</t>
  </si>
  <si>
    <t>TOT.</t>
  </si>
  <si>
    <t>SOTTOLAVELLO SU MISURA</t>
  </si>
  <si>
    <t>PROFONDITA</t>
  </si>
  <si>
    <t>LARGHEZZA FONDO E RETRO</t>
  </si>
  <si>
    <t>DIMENSIONI CASSETTO</t>
  </si>
  <si>
    <t>VANO INT. MOBILE</t>
  </si>
  <si>
    <t>BARRA</t>
  </si>
  <si>
    <t>SINCRO</t>
  </si>
  <si>
    <t>barra sincronizzatrice</t>
  </si>
  <si>
    <t>Q.tà BARRA SINCRO</t>
  </si>
  <si>
    <t>PZ X BARRA</t>
  </si>
  <si>
    <t>Q.TA' BARRE</t>
  </si>
  <si>
    <t>h187 InLay</t>
  </si>
  <si>
    <t xml:space="preserve"> h187 INTERNO VETRO</t>
  </si>
  <si>
    <t xml:space="preserve">    h139</t>
  </si>
  <si>
    <t>h187 InLay INTERNO</t>
  </si>
  <si>
    <t xml:space="preserve">     h187 INTERNO</t>
  </si>
  <si>
    <t xml:space="preserve">    h139 INTERNO</t>
  </si>
  <si>
    <t xml:space="preserve"> h101 INTERNO</t>
  </si>
  <si>
    <t>LARGHEZZA STANDARD</t>
  </si>
  <si>
    <t>SOTTOLAVELLO STANDARD</t>
  </si>
  <si>
    <r>
      <t xml:space="preserve">VENDITA - FONDI </t>
    </r>
    <r>
      <rPr>
        <b/>
        <sz val="11"/>
        <color theme="1"/>
        <rFont val="Calibri"/>
        <family val="2"/>
        <scheme val="minor"/>
      </rPr>
      <t>MULTISTRATO</t>
    </r>
    <r>
      <rPr>
        <sz val="11"/>
        <color theme="1"/>
        <rFont val="Calibri"/>
        <family val="2"/>
        <scheme val="minor"/>
      </rPr>
      <t xml:space="preserve"> - NETTO</t>
    </r>
  </si>
  <si>
    <r>
      <t xml:space="preserve">VENDITA - RETRI </t>
    </r>
    <r>
      <rPr>
        <b/>
        <sz val="11"/>
        <color theme="1"/>
        <rFont val="Calibri"/>
        <family val="2"/>
        <scheme val="minor"/>
      </rPr>
      <t>MULTISTRATO</t>
    </r>
    <r>
      <rPr>
        <sz val="11"/>
        <color theme="1"/>
        <rFont val="Calibri"/>
        <family val="2"/>
        <scheme val="minor"/>
      </rPr>
      <t xml:space="preserve"> - NETTO</t>
    </r>
  </si>
  <si>
    <t>PROFILATO SUPERIORE DIVERSO DALLO STANDARD</t>
  </si>
  <si>
    <t>FRONTALE METALLO</t>
  </si>
  <si>
    <t>FRONTALE VETRO</t>
  </si>
  <si>
    <t>CONSEGNA:</t>
  </si>
  <si>
    <t>RIFERIMENTO:</t>
  </si>
  <si>
    <t xml:space="preserve"> h101</t>
  </si>
  <si>
    <t>LARGHEZZA</t>
  </si>
  <si>
    <t>Q.TA'</t>
  </si>
  <si>
    <t>SCONTI +10 CASSETTI H101/139</t>
  </si>
  <si>
    <t>SCONTI +10 CASSETTI H187/251</t>
  </si>
  <si>
    <t>BARRA SINCRO</t>
  </si>
  <si>
    <t>h251</t>
  </si>
  <si>
    <t>CITTA':</t>
  </si>
  <si>
    <t>NETTO</t>
  </si>
  <si>
    <t>PIENO</t>
  </si>
  <si>
    <t>€ PIENO</t>
  </si>
  <si>
    <t>RIF.</t>
  </si>
  <si>
    <t>€ NETTO</t>
  </si>
  <si>
    <t>PER SPONDA SOTTOLAVELLO</t>
  </si>
  <si>
    <t>RIGA</t>
  </si>
  <si>
    <t>PLASTICA</t>
  </si>
  <si>
    <t>SOTTOLAVELLO SU MISURA - IN PLASTICA</t>
  </si>
  <si>
    <t>L .</t>
  </si>
  <si>
    <t>Scrivere le misure in MM</t>
  </si>
  <si>
    <t>ATTACCO RETRO</t>
  </si>
  <si>
    <t>H101</t>
  </si>
  <si>
    <t>H139</t>
  </si>
  <si>
    <t>H187</t>
  </si>
  <si>
    <t>H251</t>
  </si>
  <si>
    <t>H187InLay</t>
  </si>
  <si>
    <t>AVANTECH YOU</t>
  </si>
  <si>
    <t>MODELLO PUSH</t>
  </si>
  <si>
    <t>SOMMA 1</t>
  </si>
  <si>
    <t>SOMMA 2</t>
  </si>
  <si>
    <t xml:space="preserve"> </t>
  </si>
  <si>
    <t>*(1+5%)</t>
  </si>
  <si>
    <r>
      <t xml:space="preserve">VENDITA - FONDI </t>
    </r>
    <r>
      <rPr>
        <b/>
        <sz val="11"/>
        <color rgb="FFFF0000"/>
        <rFont val="Calibri"/>
        <family val="2"/>
        <scheme val="minor"/>
      </rPr>
      <t>NOBILITATO</t>
    </r>
    <r>
      <rPr>
        <sz val="11"/>
        <color rgb="FFFF0000"/>
        <rFont val="Calibri"/>
        <family val="2"/>
        <scheme val="minor"/>
      </rPr>
      <t xml:space="preserve"> - NETTO</t>
    </r>
  </si>
  <si>
    <r>
      <t xml:space="preserve">VENDITA - RETRI </t>
    </r>
    <r>
      <rPr>
        <b/>
        <sz val="11"/>
        <color rgb="FFFF0000"/>
        <rFont val="Calibri"/>
        <family val="2"/>
        <scheme val="minor"/>
      </rPr>
      <t>NOBILITATO</t>
    </r>
    <r>
      <rPr>
        <sz val="11"/>
        <color rgb="FFFF0000"/>
        <rFont val="Calibri"/>
        <family val="2"/>
        <scheme val="minor"/>
      </rPr>
      <t xml:space="preserve"> - NETTO</t>
    </r>
  </si>
  <si>
    <r>
      <t xml:space="preserve">FRONTALE INTERNO - VETRO - </t>
    </r>
    <r>
      <rPr>
        <b/>
        <sz val="11"/>
        <color rgb="FFFF0000"/>
        <rFont val="Calibri"/>
        <family val="2"/>
        <scheme val="minor"/>
      </rPr>
      <t>SOLO ATTACCHI FRONTALE</t>
    </r>
  </si>
  <si>
    <t>X SOTT.LAV. PLASTICA</t>
  </si>
  <si>
    <t>FORMULA PER CARTELLINO - "SEMPRE ATTACCO RETRO SOTTOLAVELLO PLASTICA"</t>
  </si>
  <si>
    <t>TIPOLOGIA</t>
  </si>
  <si>
    <t>cassetto sottolavello superiore alla prof.500mm</t>
  </si>
  <si>
    <t>cassetto sottolavello entro la prof.500</t>
  </si>
  <si>
    <t>METALLO TECNOINOX</t>
  </si>
  <si>
    <t>NO SOTTOLAVELLO</t>
  </si>
  <si>
    <t>Giugno 2023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</si>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</sst>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28"/>
      <name val="Arial Nova Light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333333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 tint="0.499984740745262"/>
      <name val="Calibri"/>
      <family val="2"/>
      <scheme val="minor"/>
    </font>
    <font>
      <sz val="16"/>
      <color theme="1"/>
      <name val="Arial"/>
      <family val="2"/>
    </font>
    <font>
      <b/>
      <sz val="28"/>
      <name val="Arial Nova Light"/>
      <family val="2"/>
    </font>
    <font>
      <sz val="3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1"/>
      <name val="Calibri"/>
      <family val="2"/>
    </font>
    <font>
      <sz val="16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22"/>
      <name val="Arial Nova Light"/>
      <family val="2"/>
    </font>
    <font>
      <b/>
      <sz val="14"/>
      <name val="Arial Nova Light"/>
      <family val="2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indexed="64"/>
      </top>
      <bottom/>
      <diagonal/>
    </border>
    <border>
      <left/>
      <right style="thin">
        <color theme="2" tint="-0.24994659260841701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17" borderId="0" xfId="0" applyFill="1"/>
    <xf numFmtId="0" fontId="1" fillId="0" borderId="1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/>
    <xf numFmtId="0" fontId="1" fillId="0" borderId="3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19" borderId="0" xfId="0" applyFill="1"/>
    <xf numFmtId="0" fontId="0" fillId="15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4" fontId="3" fillId="0" borderId="0" xfId="0" applyNumberFormat="1" applyFont="1"/>
    <xf numFmtId="164" fontId="2" fillId="0" borderId="0" xfId="0" applyNumberFormat="1" applyFont="1" applyAlignment="1" applyProtection="1">
      <alignment horizontal="left" vertical="center"/>
      <protection locked="0"/>
    </xf>
    <xf numFmtId="164" fontId="2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0" fillId="0" borderId="5" xfId="0" applyBorder="1"/>
    <xf numFmtId="164" fontId="2" fillId="0" borderId="5" xfId="0" applyNumberFormat="1" applyFont="1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7" fillId="0" borderId="0" xfId="0" applyFont="1"/>
    <xf numFmtId="0" fontId="7" fillId="0" borderId="5" xfId="0" applyFont="1" applyBorder="1"/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>
      <alignment horizontal="center"/>
    </xf>
    <xf numFmtId="0" fontId="0" fillId="0" borderId="3" xfId="0" applyBorder="1"/>
    <xf numFmtId="164" fontId="1" fillId="0" borderId="0" xfId="0" applyNumberFormat="1" applyFont="1" applyAlignment="1">
      <alignment horizontal="center"/>
    </xf>
    <xf numFmtId="2" fontId="7" fillId="0" borderId="0" xfId="0" applyNumberFormat="1" applyFont="1"/>
    <xf numFmtId="164" fontId="1" fillId="20" borderId="2" xfId="0" applyNumberFormat="1" applyFont="1" applyFill="1" applyBorder="1" applyAlignment="1">
      <alignment horizontal="center"/>
    </xf>
    <xf numFmtId="0" fontId="0" fillId="20" borderId="2" xfId="0" applyFill="1" applyBorder="1"/>
    <xf numFmtId="0" fontId="0" fillId="20" borderId="8" xfId="0" applyFill="1" applyBorder="1"/>
    <xf numFmtId="0" fontId="0" fillId="0" borderId="4" xfId="0" applyBorder="1"/>
    <xf numFmtId="164" fontId="1" fillId="0" borderId="0" xfId="0" applyNumberFormat="1" applyFont="1" applyAlignment="1" applyProtection="1">
      <alignment vertical="center"/>
      <protection locked="0"/>
    </xf>
    <xf numFmtId="164" fontId="1" fillId="0" borderId="6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6" xfId="0" applyBorder="1"/>
    <xf numFmtId="164" fontId="0" fillId="0" borderId="0" xfId="0" applyNumberFormat="1"/>
    <xf numFmtId="2" fontId="7" fillId="0" borderId="5" xfId="0" applyNumberFormat="1" applyFont="1" applyBorder="1"/>
    <xf numFmtId="0" fontId="0" fillId="0" borderId="3" xfId="0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0" fillId="18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/>
    <xf numFmtId="0" fontId="0" fillId="22" borderId="0" xfId="0" applyFill="1"/>
    <xf numFmtId="14" fontId="5" fillId="22" borderId="0" xfId="0" applyNumberFormat="1" applyFont="1" applyFill="1"/>
    <xf numFmtId="0" fontId="5" fillId="22" borderId="0" xfId="0" applyFont="1" applyFill="1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vertical="top"/>
    </xf>
    <xf numFmtId="0" fontId="0" fillId="23" borderId="0" xfId="0" applyFill="1"/>
    <xf numFmtId="0" fontId="3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3" xfId="0" applyBorder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0" fillId="0" borderId="5" xfId="0" applyNumberFormat="1" applyBorder="1"/>
    <xf numFmtId="2" fontId="1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" fillId="15" borderId="20" xfId="0" applyNumberFormat="1" applyFont="1" applyFill="1" applyBorder="1" applyAlignment="1">
      <alignment horizontal="left" vertical="center"/>
    </xf>
    <xf numFmtId="164" fontId="1" fillId="15" borderId="13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5" xfId="0" applyFont="1" applyBorder="1"/>
    <xf numFmtId="0" fontId="7" fillId="6" borderId="2" xfId="0" applyFont="1" applyFill="1" applyBorder="1"/>
    <xf numFmtId="0" fontId="0" fillId="6" borderId="2" xfId="0" applyFill="1" applyBorder="1"/>
    <xf numFmtId="0" fontId="0" fillId="6" borderId="8" xfId="0" applyFill="1" applyBorder="1"/>
    <xf numFmtId="0" fontId="7" fillId="0" borderId="4" xfId="0" applyFont="1" applyBorder="1"/>
    <xf numFmtId="0" fontId="0" fillId="10" borderId="2" xfId="0" applyFill="1" applyBorder="1"/>
    <xf numFmtId="0" fontId="0" fillId="10" borderId="8" xfId="0" applyFill="1" applyBorder="1"/>
    <xf numFmtId="0" fontId="0" fillId="21" borderId="2" xfId="0" applyFill="1" applyBorder="1"/>
    <xf numFmtId="0" fontId="0" fillId="21" borderId="8" xfId="0" applyFill="1" applyBorder="1"/>
    <xf numFmtId="1" fontId="0" fillId="0" borderId="1" xfId="0" applyNumberFormat="1" applyBorder="1"/>
    <xf numFmtId="164" fontId="21" fillId="0" borderId="3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0" xfId="0" applyFont="1"/>
    <xf numFmtId="0" fontId="9" fillId="0" borderId="4" xfId="0" applyFont="1" applyBorder="1"/>
    <xf numFmtId="0" fontId="22" fillId="0" borderId="0" xfId="0" applyFont="1"/>
    <xf numFmtId="0" fontId="9" fillId="0" borderId="0" xfId="0" applyFont="1" applyAlignment="1" applyProtection="1">
      <alignment horizontal="left" vertical="center"/>
      <protection locked="0"/>
    </xf>
    <xf numFmtId="0" fontId="22" fillId="0" borderId="4" xfId="0" applyFont="1" applyBorder="1"/>
    <xf numFmtId="0" fontId="22" fillId="0" borderId="5" xfId="0" applyFont="1" applyBorder="1"/>
    <xf numFmtId="0" fontId="9" fillId="0" borderId="5" xfId="0" applyFont="1" applyBorder="1"/>
    <xf numFmtId="164" fontId="21" fillId="0" borderId="5" xfId="0" applyNumberFormat="1" applyFont="1" applyBorder="1" applyAlignment="1" applyProtection="1">
      <alignment vertical="center"/>
      <protection locked="0"/>
    </xf>
    <xf numFmtId="164" fontId="21" fillId="0" borderId="6" xfId="0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15" borderId="1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34" xfId="0" applyFont="1" applyBorder="1" applyAlignment="1">
      <alignment vertical="center"/>
    </xf>
    <xf numFmtId="0" fontId="5" fillId="0" borderId="0" xfId="0" applyFont="1"/>
    <xf numFmtId="0" fontId="2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1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1" xfId="0" applyBorder="1"/>
    <xf numFmtId="164" fontId="0" fillId="20" borderId="2" xfId="0" applyNumberFormat="1" applyFill="1" applyBorder="1"/>
    <xf numFmtId="164" fontId="0" fillId="20" borderId="8" xfId="0" applyNumberFormat="1" applyFill="1" applyBorder="1"/>
    <xf numFmtId="164" fontId="1" fillId="20" borderId="9" xfId="0" applyNumberFormat="1" applyFont="1" applyFill="1" applyBorder="1"/>
    <xf numFmtId="0" fontId="0" fillId="0" borderId="5" xfId="0" applyBorder="1" applyAlignment="1" applyProtection="1">
      <alignment horizontal="left" vertical="center"/>
      <protection locked="0"/>
    </xf>
    <xf numFmtId="2" fontId="0" fillId="0" borderId="0" xfId="0" applyNumberForma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horizontal="left" vertical="center"/>
      <protection locked="0"/>
    </xf>
    <xf numFmtId="164" fontId="33" fillId="11" borderId="9" xfId="0" applyNumberFormat="1" applyFont="1" applyFill="1" applyBorder="1" applyAlignment="1">
      <alignment horizontal="left"/>
    </xf>
    <xf numFmtId="164" fontId="34" fillId="11" borderId="2" xfId="0" applyNumberFormat="1" applyFont="1" applyFill="1" applyBorder="1" applyAlignment="1">
      <alignment horizontal="center"/>
    </xf>
    <xf numFmtId="0" fontId="33" fillId="11" borderId="2" xfId="0" applyFont="1" applyFill="1" applyBorder="1"/>
    <xf numFmtId="0" fontId="33" fillId="11" borderId="8" xfId="0" applyFont="1" applyFill="1" applyBorder="1"/>
    <xf numFmtId="164" fontId="1" fillId="0" borderId="4" xfId="0" applyNumberFormat="1" applyFont="1" applyBorder="1" applyAlignment="1" applyProtection="1">
      <alignment vertical="center"/>
      <protection locked="0"/>
    </xf>
    <xf numFmtId="164" fontId="9" fillId="20" borderId="9" xfId="0" applyNumberFormat="1" applyFont="1" applyFill="1" applyBorder="1"/>
    <xf numFmtId="164" fontId="9" fillId="20" borderId="9" xfId="0" applyNumberFormat="1" applyFont="1" applyFill="1" applyBorder="1" applyAlignment="1">
      <alignment horizontal="left"/>
    </xf>
    <xf numFmtId="0" fontId="35" fillId="0" borderId="0" xfId="0" applyFont="1"/>
    <xf numFmtId="4" fontId="1" fillId="0" borderId="0" xfId="0" applyNumberFormat="1" applyFont="1"/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 vertical="center"/>
    </xf>
    <xf numFmtId="4" fontId="1" fillId="0" borderId="5" xfId="0" applyNumberFormat="1" applyFont="1" applyBorder="1"/>
    <xf numFmtId="2" fontId="0" fillId="0" borderId="0" xfId="0" applyNumberFormat="1" applyAlignment="1">
      <alignment vertical="center" wrapText="1"/>
    </xf>
    <xf numFmtId="4" fontId="36" fillId="0" borderId="0" xfId="0" applyNumberFormat="1" applyFont="1"/>
    <xf numFmtId="4" fontId="36" fillId="0" borderId="5" xfId="0" applyNumberFormat="1" applyFont="1" applyBorder="1"/>
    <xf numFmtId="2" fontId="0" fillId="0" borderId="31" xfId="0" applyNumberFormat="1" applyBorder="1"/>
    <xf numFmtId="2" fontId="0" fillId="0" borderId="31" xfId="0" applyNumberFormat="1" applyBorder="1" applyAlignment="1">
      <alignment vertical="center" wrapText="1"/>
    </xf>
    <xf numFmtId="2" fontId="0" fillId="0" borderId="30" xfId="0" applyNumberFormat="1" applyBorder="1" applyAlignment="1" applyProtection="1">
      <alignment horizontal="center" vertical="center"/>
      <protection locked="0"/>
    </xf>
    <xf numFmtId="0" fontId="19" fillId="0" borderId="0" xfId="0" applyFont="1"/>
    <xf numFmtId="0" fontId="13" fillId="0" borderId="0" xfId="0" applyFont="1" applyAlignment="1">
      <alignment vertical="center" wrapText="1"/>
    </xf>
    <xf numFmtId="9" fontId="13" fillId="0" borderId="0" xfId="0" applyNumberFormat="1" applyFont="1" applyAlignment="1">
      <alignment vertical="center" wrapText="1"/>
    </xf>
    <xf numFmtId="2" fontId="31" fillId="0" borderId="31" xfId="0" applyNumberFormat="1" applyFont="1" applyBorder="1" applyAlignment="1">
      <alignment wrapText="1"/>
    </xf>
    <xf numFmtId="0" fontId="0" fillId="0" borderId="31" xfId="0" applyBorder="1" applyAlignment="1">
      <alignment horizontal="center"/>
    </xf>
    <xf numFmtId="0" fontId="31" fillId="0" borderId="31" xfId="0" applyFont="1" applyBorder="1" applyAlignment="1">
      <alignment wrapText="1"/>
    </xf>
    <xf numFmtId="2" fontId="0" fillId="0" borderId="31" xfId="0" applyNumberFormat="1" applyBorder="1" applyAlignment="1">
      <alignment horizontal="center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25" borderId="29" xfId="0" applyFont="1" applyFill="1" applyBorder="1" applyAlignment="1">
      <alignment horizontal="center" vertical="center"/>
    </xf>
    <xf numFmtId="0" fontId="6" fillId="25" borderId="31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164" fontId="1" fillId="15" borderId="21" xfId="0" applyNumberFormat="1" applyFont="1" applyFill="1" applyBorder="1" applyAlignment="1">
      <alignment horizontal="center" vertical="center"/>
    </xf>
    <xf numFmtId="164" fontId="1" fillId="15" borderId="2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15" borderId="32" xfId="0" applyNumberFormat="1" applyFont="1" applyFill="1" applyBorder="1" applyAlignment="1">
      <alignment horizontal="center" vertical="center"/>
    </xf>
    <xf numFmtId="164" fontId="1" fillId="15" borderId="33" xfId="0" applyNumberFormat="1" applyFont="1" applyFill="1" applyBorder="1" applyAlignment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8" borderId="50" xfId="0" applyFont="1" applyFill="1" applyBorder="1" applyAlignment="1">
      <alignment horizontal="center" vertical="center" wrapText="1"/>
    </xf>
    <xf numFmtId="0" fontId="1" fillId="18" borderId="23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51" xfId="0" applyFont="1" applyFill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164" fontId="1" fillId="15" borderId="10" xfId="0" applyNumberFormat="1" applyFont="1" applyFill="1" applyBorder="1" applyAlignment="1">
      <alignment horizontal="center" vertical="center"/>
    </xf>
    <xf numFmtId="164" fontId="1" fillId="15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0" fontId="1" fillId="18" borderId="12" xfId="0" applyFont="1" applyFill="1" applyBorder="1" applyAlignment="1">
      <alignment horizontal="center" vertical="center" wrapText="1"/>
    </xf>
    <xf numFmtId="0" fontId="1" fillId="18" borderId="25" xfId="0" applyFont="1" applyFill="1" applyBorder="1" applyAlignment="1">
      <alignment horizontal="center" vertical="center" wrapText="1"/>
    </xf>
    <xf numFmtId="0" fontId="1" fillId="18" borderId="11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1" fillId="18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3" borderId="0" xfId="0" applyFill="1" applyAlignment="1">
      <alignment horizontal="center" vertical="center"/>
    </xf>
    <xf numFmtId="0" fontId="14" fillId="0" borderId="3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18" borderId="13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20" fillId="0" borderId="36" xfId="0" applyFont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center"/>
      <protection locked="0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24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0" fontId="1" fillId="18" borderId="18" xfId="0" applyFont="1" applyFill="1" applyBorder="1" applyAlignment="1">
      <alignment horizontal="center" wrapText="1"/>
    </xf>
    <xf numFmtId="0" fontId="1" fillId="18" borderId="14" xfId="0" applyFont="1" applyFill="1" applyBorder="1" applyAlignment="1">
      <alignment horizontal="center" vertical="top" wrapText="1"/>
    </xf>
    <xf numFmtId="0" fontId="1" fillId="18" borderId="0" xfId="0" applyFont="1" applyFill="1" applyAlignment="1">
      <alignment horizontal="center" vertical="top" wrapText="1"/>
    </xf>
    <xf numFmtId="0" fontId="1" fillId="18" borderId="18" xfId="0" applyFont="1" applyFill="1" applyBorder="1" applyAlignment="1">
      <alignment horizontal="center" vertical="top" wrapText="1"/>
    </xf>
    <xf numFmtId="0" fontId="1" fillId="18" borderId="23" xfId="0" applyFont="1" applyFill="1" applyBorder="1" applyAlignment="1">
      <alignment horizontal="center" vertical="top" wrapText="1"/>
    </xf>
    <xf numFmtId="0" fontId="1" fillId="18" borderId="5" xfId="0" applyFont="1" applyFill="1" applyBorder="1" applyAlignment="1">
      <alignment horizontal="center" vertical="top" wrapText="1"/>
    </xf>
    <xf numFmtId="0" fontId="1" fillId="18" borderId="24" xfId="0" applyFont="1" applyFill="1" applyBorder="1" applyAlignment="1">
      <alignment horizontal="center" vertical="top" wrapText="1"/>
    </xf>
    <xf numFmtId="0" fontId="16" fillId="0" borderId="0" xfId="0" applyFont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horizontal="left"/>
      <protection locked="0"/>
    </xf>
    <xf numFmtId="14" fontId="3" fillId="0" borderId="5" xfId="0" applyNumberFormat="1" applyFont="1" applyBorder="1" applyAlignment="1" applyProtection="1">
      <alignment horizontal="left"/>
      <protection locked="0"/>
    </xf>
    <xf numFmtId="49" fontId="31" fillId="24" borderId="9" xfId="0" applyNumberFormat="1" applyFont="1" applyFill="1" applyBorder="1" applyAlignment="1">
      <alignment horizontal="center" vertical="center"/>
    </xf>
    <xf numFmtId="49" fontId="31" fillId="24" borderId="2" xfId="0" applyNumberFormat="1" applyFont="1" applyFill="1" applyBorder="1" applyAlignment="1">
      <alignment horizontal="center" vertical="center"/>
    </xf>
    <xf numFmtId="49" fontId="31" fillId="24" borderId="8" xfId="0" applyNumberFormat="1" applyFont="1" applyFill="1" applyBorder="1" applyAlignment="1">
      <alignment horizontal="center" vertical="center"/>
    </xf>
    <xf numFmtId="49" fontId="31" fillId="24" borderId="7" xfId="0" applyNumberFormat="1" applyFont="1" applyFill="1" applyBorder="1" applyAlignment="1">
      <alignment horizontal="center" vertical="center"/>
    </xf>
    <xf numFmtId="49" fontId="31" fillId="24" borderId="5" xfId="0" applyNumberFormat="1" applyFont="1" applyFill="1" applyBorder="1" applyAlignment="1">
      <alignment horizontal="center" vertical="center"/>
    </xf>
    <xf numFmtId="49" fontId="31" fillId="24" borderId="6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164" fontId="1" fillId="15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5" fillId="0" borderId="4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10" fillId="24" borderId="0" xfId="0" applyNumberFormat="1" applyFont="1" applyFill="1" applyAlignment="1">
      <alignment horizont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18" borderId="28" xfId="0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" fillId="18" borderId="28" xfId="0" applyFont="1" applyFill="1" applyBorder="1" applyAlignment="1">
      <alignment horizontal="center" vertical="center"/>
    </xf>
    <xf numFmtId="0" fontId="1" fillId="18" borderId="45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2" fillId="18" borderId="2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2" fillId="18" borderId="2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18" borderId="40" xfId="0" applyFont="1" applyFill="1" applyBorder="1" applyAlignment="1">
      <alignment horizontal="center" vertical="center"/>
    </xf>
    <xf numFmtId="0" fontId="2" fillId="18" borderId="38" xfId="0" applyFont="1" applyFill="1" applyBorder="1" applyAlignment="1">
      <alignment horizontal="center" vertical="center"/>
    </xf>
    <xf numFmtId="0" fontId="2" fillId="18" borderId="41" xfId="0" applyFont="1" applyFill="1" applyBorder="1" applyAlignment="1">
      <alignment horizontal="center" vertical="center"/>
    </xf>
    <xf numFmtId="0" fontId="2" fillId="18" borderId="42" xfId="0" applyFont="1" applyFill="1" applyBorder="1" applyAlignment="1">
      <alignment horizontal="center" vertical="center"/>
    </xf>
    <xf numFmtId="0" fontId="2" fillId="18" borderId="34" xfId="0" applyFont="1" applyFill="1" applyBorder="1" applyAlignment="1">
      <alignment horizontal="center" vertical="center"/>
    </xf>
    <xf numFmtId="0" fontId="2" fillId="18" borderId="4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6" fillId="0" borderId="44" xfId="0" applyFont="1" applyBorder="1" applyAlignment="1">
      <alignment horizontal="center" vertical="center"/>
    </xf>
    <xf numFmtId="0" fontId="1" fillId="18" borderId="40" xfId="0" applyFont="1" applyFill="1" applyBorder="1" applyAlignment="1">
      <alignment horizontal="center" vertical="center" wrapText="1"/>
    </xf>
    <xf numFmtId="0" fontId="1" fillId="18" borderId="38" xfId="0" applyFont="1" applyFill="1" applyBorder="1" applyAlignment="1">
      <alignment horizontal="center" vertical="center" wrapText="1"/>
    </xf>
    <xf numFmtId="0" fontId="1" fillId="18" borderId="42" xfId="0" applyFont="1" applyFill="1" applyBorder="1" applyAlignment="1">
      <alignment horizontal="center" vertical="center" wrapText="1"/>
    </xf>
    <xf numFmtId="0" fontId="1" fillId="18" borderId="34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18" borderId="48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18" borderId="48" xfId="0" applyFont="1" applyFill="1" applyBorder="1" applyAlignment="1">
      <alignment horizontal="center" vertical="center"/>
    </xf>
    <xf numFmtId="0" fontId="1" fillId="18" borderId="35" xfId="0" applyFont="1" applyFill="1" applyBorder="1" applyAlignment="1">
      <alignment horizontal="center" vertical="center"/>
    </xf>
    <xf numFmtId="0" fontId="1" fillId="18" borderId="49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0" fontId="9" fillId="10" borderId="9" xfId="0" applyFont="1" applyFill="1" applyBorder="1" applyAlignment="1" applyProtection="1">
      <alignment horizontal="left" vertical="center"/>
      <protection locked="0"/>
    </xf>
    <xf numFmtId="0" fontId="9" fillId="10" borderId="2" xfId="0" applyFont="1" applyFill="1" applyBorder="1" applyAlignment="1" applyProtection="1">
      <alignment horizontal="left" vertical="center"/>
      <protection locked="0"/>
    </xf>
    <xf numFmtId="0" fontId="9" fillId="10" borderId="8" xfId="0" applyFont="1" applyFill="1" applyBorder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2" fontId="0" fillId="2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2" fontId="0" fillId="11" borderId="1" xfId="0" applyNumberFormat="1" applyFill="1" applyBorder="1" applyAlignment="1">
      <alignment horizontal="center"/>
    </xf>
    <xf numFmtId="0" fontId="6" fillId="20" borderId="1" xfId="0" applyFont="1" applyFill="1" applyBorder="1" applyAlignment="1">
      <alignment horizontal="center" vertical="center" wrapText="1"/>
    </xf>
    <xf numFmtId="0" fontId="6" fillId="20" borderId="46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 wrapText="1"/>
    </xf>
    <xf numFmtId="0" fontId="13" fillId="20" borderId="46" xfId="0" applyFont="1" applyFill="1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46" xfId="0" applyFill="1" applyBorder="1" applyAlignment="1">
      <alignment horizontal="center" vertical="center" wrapText="1"/>
    </xf>
    <xf numFmtId="2" fontId="0" fillId="12" borderId="30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17" borderId="29" xfId="0" applyNumberFormat="1" applyFill="1" applyBorder="1" applyAlignment="1">
      <alignment horizontal="center"/>
    </xf>
    <xf numFmtId="2" fontId="0" fillId="17" borderId="31" xfId="0" applyNumberFormat="1" applyFill="1" applyBorder="1" applyAlignment="1">
      <alignment horizontal="center"/>
    </xf>
    <xf numFmtId="2" fontId="0" fillId="17" borderId="30" xfId="0" applyNumberFormat="1" applyFill="1" applyBorder="1" applyAlignment="1">
      <alignment horizontal="center"/>
    </xf>
    <xf numFmtId="2" fontId="0" fillId="15" borderId="29" xfId="0" applyNumberFormat="1" applyFill="1" applyBorder="1" applyAlignment="1">
      <alignment horizontal="center"/>
    </xf>
    <xf numFmtId="2" fontId="0" fillId="15" borderId="31" xfId="0" applyNumberFormat="1" applyFill="1" applyBorder="1" applyAlignment="1">
      <alignment horizontal="center"/>
    </xf>
    <xf numFmtId="2" fontId="0" fillId="15" borderId="3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2" fontId="0" fillId="21" borderId="1" xfId="0" applyNumberFormat="1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 vertical="center" wrapText="1"/>
    </xf>
    <xf numFmtId="2" fontId="0" fillId="14" borderId="1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0" fontId="0" fillId="17" borderId="9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2" fontId="0" fillId="10" borderId="29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10" borderId="9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0" fontId="0" fillId="10" borderId="9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8" xfId="0" applyFill="1" applyBorder="1" applyAlignment="1">
      <alignment horizontal="left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1" borderId="9" xfId="0" applyFill="1" applyBorder="1" applyAlignment="1" applyProtection="1">
      <alignment horizontal="left" vertical="center"/>
      <protection locked="0"/>
    </xf>
    <xf numFmtId="0" fontId="0" fillId="21" borderId="2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8" borderId="1" xfId="0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164" fontId="33" fillId="11" borderId="9" xfId="0" applyNumberFormat="1" applyFont="1" applyFill="1" applyBorder="1" applyAlignment="1">
      <alignment horizontal="center"/>
    </xf>
    <xf numFmtId="164" fontId="33" fillId="11" borderId="2" xfId="0" applyNumberFormat="1" applyFont="1" applyFill="1" applyBorder="1" applyAlignment="1">
      <alignment horizontal="center"/>
    </xf>
    <xf numFmtId="164" fontId="33" fillId="11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16" borderId="3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4" fontId="36" fillId="0" borderId="0" xfId="0" applyNumberFormat="1" applyFont="1" applyAlignment="1" applyProtection="1">
      <alignment horizontal="center" vertical="center"/>
      <protection locked="0"/>
    </xf>
    <xf numFmtId="0" fontId="9" fillId="7" borderId="9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36" fillId="0" borderId="5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0" borderId="34" xfId="0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2" fontId="0" fillId="9" borderId="29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0" fillId="15" borderId="9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1" borderId="29" xfId="0" applyFill="1" applyBorder="1" applyAlignment="1">
      <alignment horizontal="center"/>
    </xf>
    <xf numFmtId="0" fontId="0" fillId="21" borderId="31" xfId="0" applyFill="1" applyBorder="1" applyAlignment="1">
      <alignment horizontal="center"/>
    </xf>
    <xf numFmtId="0" fontId="0" fillId="21" borderId="30" xfId="0" applyFill="1" applyBorder="1" applyAlignment="1">
      <alignment horizontal="center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 applyProtection="1">
      <alignment horizontal="left" vertical="center"/>
      <protection locked="0"/>
    </xf>
    <xf numFmtId="0" fontId="2" fillId="15" borderId="1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164" fontId="0" fillId="20" borderId="9" xfId="0" applyNumberFormat="1" applyFill="1" applyBorder="1" applyAlignment="1">
      <alignment horizontal="left"/>
    </xf>
    <xf numFmtId="164" fontId="0" fillId="20" borderId="2" xfId="0" applyNumberFormat="1" applyFill="1" applyBorder="1" applyAlignment="1">
      <alignment horizontal="left"/>
    </xf>
    <xf numFmtId="164" fontId="0" fillId="20" borderId="8" xfId="0" applyNumberFormat="1" applyFill="1" applyBorder="1" applyAlignment="1">
      <alignment horizontal="left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0" fillId="18" borderId="1" xfId="0" applyFill="1" applyBorder="1" applyAlignment="1">
      <alignment horizontal="center" wrapText="1"/>
    </xf>
    <xf numFmtId="0" fontId="0" fillId="17" borderId="3" xfId="0" applyFill="1" applyBorder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9933"/>
        </patternFill>
      </fill>
    </dxf>
    <dxf>
      <font>
        <strike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33"/>
      <color rgb="FFFF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23585</xdr:colOff>
      <xdr:row>5</xdr:row>
      <xdr:rowOff>7554</xdr:rowOff>
    </xdr:from>
    <xdr:to>
      <xdr:col>7</xdr:col>
      <xdr:colOff>19457</xdr:colOff>
      <xdr:row>10</xdr:row>
      <xdr:rowOff>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6AAAC2F-62A9-4BC7-B09F-D7EDEC5E0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660" y="1036254"/>
          <a:ext cx="1310322" cy="942748"/>
        </a:xfrm>
        <a:prstGeom prst="rect">
          <a:avLst/>
        </a:prstGeom>
      </xdr:spPr>
    </xdr:pic>
    <xdr:clientData/>
  </xdr:twoCellAnchor>
  <xdr:twoCellAnchor editAs="oneCell">
    <xdr:from>
      <xdr:col>9</xdr:col>
      <xdr:colOff>54952</xdr:colOff>
      <xdr:row>5</xdr:row>
      <xdr:rowOff>9526</xdr:rowOff>
    </xdr:from>
    <xdr:to>
      <xdr:col>16</xdr:col>
      <xdr:colOff>122768</xdr:colOff>
      <xdr:row>10</xdr:row>
      <xdr:rowOff>2345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01E3313-6D4A-4DC7-88A7-E7A9834B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27" y="1038226"/>
          <a:ext cx="1334641" cy="945319"/>
        </a:xfrm>
        <a:prstGeom prst="rect">
          <a:avLst/>
        </a:prstGeom>
      </xdr:spPr>
    </xdr:pic>
    <xdr:clientData/>
  </xdr:twoCellAnchor>
  <xdr:twoCellAnchor editAs="oneCell">
    <xdr:from>
      <xdr:col>9</xdr:col>
      <xdr:colOff>45426</xdr:colOff>
      <xdr:row>12</xdr:row>
      <xdr:rowOff>1587</xdr:rowOff>
    </xdr:from>
    <xdr:to>
      <xdr:col>16</xdr:col>
      <xdr:colOff>125331</xdr:colOff>
      <xdr:row>17</xdr:row>
      <xdr:rowOff>4762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5E4A7E4-F38B-415F-B617-40BCEECB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901" y="2363787"/>
          <a:ext cx="1346730" cy="955675"/>
        </a:xfrm>
        <a:prstGeom prst="rect">
          <a:avLst/>
        </a:prstGeom>
      </xdr:spPr>
    </xdr:pic>
    <xdr:clientData/>
  </xdr:twoCellAnchor>
  <xdr:twoCellAnchor editAs="oneCell">
    <xdr:from>
      <xdr:col>18</xdr:col>
      <xdr:colOff>150522</xdr:colOff>
      <xdr:row>5</xdr:row>
      <xdr:rowOff>26890</xdr:rowOff>
    </xdr:from>
    <xdr:to>
      <xdr:col>26</xdr:col>
      <xdr:colOff>28436</xdr:colOff>
      <xdr:row>10</xdr:row>
      <xdr:rowOff>18956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F085E790-AA78-4BFE-BF7A-06A43EB60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741" y="1503265"/>
          <a:ext cx="1318570" cy="944566"/>
        </a:xfrm>
        <a:prstGeom prst="rect">
          <a:avLst/>
        </a:prstGeom>
      </xdr:spPr>
    </xdr:pic>
    <xdr:clientData/>
  </xdr:twoCellAnchor>
  <xdr:twoCellAnchor editAs="oneCell">
    <xdr:from>
      <xdr:col>18</xdr:col>
      <xdr:colOff>147635</xdr:colOff>
      <xdr:row>11</xdr:row>
      <xdr:rowOff>180975</xdr:rowOff>
    </xdr:from>
    <xdr:to>
      <xdr:col>26</xdr:col>
      <xdr:colOff>47095</xdr:colOff>
      <xdr:row>17</xdr:row>
      <xdr:rowOff>9525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C0F28740-D5EB-4145-A2DA-C41C796EE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1885" y="2352675"/>
          <a:ext cx="1347260" cy="962025"/>
        </a:xfrm>
        <a:prstGeom prst="rect">
          <a:avLst/>
        </a:prstGeom>
      </xdr:spPr>
    </xdr:pic>
    <xdr:clientData/>
  </xdr:twoCellAnchor>
  <xdr:twoCellAnchor editAs="oneCell">
    <xdr:from>
      <xdr:col>27</xdr:col>
      <xdr:colOff>182879</xdr:colOff>
      <xdr:row>5</xdr:row>
      <xdr:rowOff>14535</xdr:rowOff>
    </xdr:from>
    <xdr:to>
      <xdr:col>36</xdr:col>
      <xdr:colOff>31618</xdr:colOff>
      <xdr:row>10</xdr:row>
      <xdr:rowOff>7051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73561D9-164A-4666-9E40-5E3F66444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4067" y="1490910"/>
          <a:ext cx="1396551" cy="9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190863</xdr:colOff>
      <xdr:row>11</xdr:row>
      <xdr:rowOff>185739</xdr:rowOff>
    </xdr:from>
    <xdr:to>
      <xdr:col>36</xdr:col>
      <xdr:colOff>17825</xdr:colOff>
      <xdr:row>16</xdr:row>
      <xdr:rowOff>185738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A541F5A9-BC4E-4CB2-B3DE-86866DBB5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988" y="2357439"/>
          <a:ext cx="1341437" cy="952499"/>
        </a:xfrm>
        <a:prstGeom prst="rect">
          <a:avLst/>
        </a:prstGeom>
      </xdr:spPr>
    </xdr:pic>
    <xdr:clientData/>
  </xdr:twoCellAnchor>
  <xdr:twoCellAnchor editAs="oneCell">
    <xdr:from>
      <xdr:col>47</xdr:col>
      <xdr:colOff>12052</xdr:colOff>
      <xdr:row>12</xdr:row>
      <xdr:rowOff>0</xdr:rowOff>
    </xdr:from>
    <xdr:to>
      <xdr:col>54</xdr:col>
      <xdr:colOff>41198</xdr:colOff>
      <xdr:row>17</xdr:row>
      <xdr:rowOff>2214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1B326962-5AB1-44F6-BE78-00F203F26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677" y="2362200"/>
          <a:ext cx="1334071" cy="952499"/>
        </a:xfrm>
        <a:prstGeom prst="rect">
          <a:avLst/>
        </a:prstGeom>
      </xdr:spPr>
    </xdr:pic>
    <xdr:clientData/>
  </xdr:twoCellAnchor>
  <xdr:twoCellAnchor editAs="oneCell">
    <xdr:from>
      <xdr:col>47</xdr:col>
      <xdr:colOff>15270</xdr:colOff>
      <xdr:row>5</xdr:row>
      <xdr:rowOff>10139</xdr:rowOff>
    </xdr:from>
    <xdr:to>
      <xdr:col>54</xdr:col>
      <xdr:colOff>39291</xdr:colOff>
      <xdr:row>9</xdr:row>
      <xdr:rowOff>186656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15B6877C-EA0B-4D81-B239-670DE8133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5895" y="1038839"/>
          <a:ext cx="1328946" cy="938517"/>
        </a:xfrm>
        <a:prstGeom prst="rect">
          <a:avLst/>
        </a:prstGeom>
      </xdr:spPr>
    </xdr:pic>
    <xdr:clientData/>
  </xdr:twoCellAnchor>
  <xdr:twoCellAnchor editAs="oneCell">
    <xdr:from>
      <xdr:col>56</xdr:col>
      <xdr:colOff>134459</xdr:colOff>
      <xdr:row>5</xdr:row>
      <xdr:rowOff>9094</xdr:rowOff>
    </xdr:from>
    <xdr:to>
      <xdr:col>62</xdr:col>
      <xdr:colOff>6</xdr:colOff>
      <xdr:row>10</xdr:row>
      <xdr:rowOff>14084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637AB257-C4E3-4423-9670-7AECAE8D7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8209" y="1485469"/>
          <a:ext cx="1282391" cy="957490"/>
        </a:xfrm>
        <a:prstGeom prst="rect">
          <a:avLst/>
        </a:prstGeom>
      </xdr:spPr>
    </xdr:pic>
    <xdr:clientData/>
  </xdr:twoCellAnchor>
  <xdr:twoCellAnchor editAs="oneCell">
    <xdr:from>
      <xdr:col>38</xdr:col>
      <xdr:colOff>60081</xdr:colOff>
      <xdr:row>11</xdr:row>
      <xdr:rowOff>178778</xdr:rowOff>
    </xdr:from>
    <xdr:to>
      <xdr:col>45</xdr:col>
      <xdr:colOff>99239</xdr:colOff>
      <xdr:row>17</xdr:row>
      <xdr:rowOff>7885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F40954AD-03B5-476F-95B5-3E50CC233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631" y="2350478"/>
          <a:ext cx="1344083" cy="962582"/>
        </a:xfrm>
        <a:prstGeom prst="rect">
          <a:avLst/>
        </a:prstGeom>
      </xdr:spPr>
    </xdr:pic>
    <xdr:clientData/>
  </xdr:twoCellAnchor>
  <xdr:twoCellAnchor editAs="oneCell">
    <xdr:from>
      <xdr:col>1</xdr:col>
      <xdr:colOff>136525</xdr:colOff>
      <xdr:row>1</xdr:row>
      <xdr:rowOff>80908</xdr:rowOff>
    </xdr:from>
    <xdr:to>
      <xdr:col>6</xdr:col>
      <xdr:colOff>116605</xdr:colOff>
      <xdr:row>4</xdr:row>
      <xdr:rowOff>794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A7F88803-7E44-4FA8-BACD-FDC2107E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338" y="604783"/>
          <a:ext cx="1051642" cy="753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86BA-559A-4ADA-A5A7-71DBA4C5297B}">
  <sheetPr codeName="Foglio2">
    <pageSetUpPr fitToPage="1"/>
  </sheetPr>
  <dimension ref="A1:ET88"/>
  <sheetViews>
    <sheetView showGridLines="0" showRowColHeaders="0" tabSelected="1" zoomScale="80" zoomScaleNormal="80" zoomScaleSheetLayoutView="86" workbookViewId="0">
      <selection activeCell="C23" sqref="C23:D24"/>
    </sheetView>
  </sheetViews>
  <sheetFormatPr defaultRowHeight="15" x14ac:dyDescent="0.25"/>
  <cols>
    <col min="1" max="1" width="83.85546875" style="80" customWidth="1"/>
    <col min="2" max="7" width="3.28515625" customWidth="1"/>
    <col min="8" max="19" width="2.7109375" customWidth="1"/>
    <col min="20" max="23" width="2.28515625" customWidth="1"/>
    <col min="24" max="28" width="3.28515625" customWidth="1"/>
    <col min="29" max="36" width="2.42578125" customWidth="1"/>
    <col min="37" max="44" width="2.7109375" customWidth="1"/>
    <col min="45" max="48" width="3.28515625" customWidth="1"/>
    <col min="49" max="58" width="2.7109375" customWidth="1"/>
    <col min="59" max="61" width="3.7109375" customWidth="1"/>
    <col min="62" max="62" width="4.5703125" bestFit="1" customWidth="1"/>
    <col min="63" max="89" width="3.28515625" customWidth="1"/>
    <col min="90" max="101" width="3.28515625" style="80" customWidth="1"/>
    <col min="102" max="144" width="3.28515625" style="86" customWidth="1"/>
    <col min="145" max="150" width="9.140625" style="86"/>
  </cols>
  <sheetData>
    <row r="1" spans="2:89" ht="41.25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</row>
    <row r="2" spans="2:89" ht="18" customHeight="1" x14ac:dyDescent="0.45">
      <c r="G2" s="79"/>
      <c r="H2" s="200" t="s">
        <v>160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3" t="s">
        <v>79</v>
      </c>
      <c r="U2" s="203"/>
      <c r="V2" s="203"/>
      <c r="W2" s="203"/>
      <c r="X2" s="203"/>
      <c r="Y2" s="203"/>
      <c r="Z2" s="203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103"/>
      <c r="AQ2" s="103"/>
      <c r="AR2" s="103"/>
      <c r="AS2" s="277"/>
      <c r="AT2" s="277"/>
      <c r="AU2" s="277"/>
      <c r="AV2" s="277"/>
      <c r="AW2" s="277"/>
      <c r="AX2" s="277"/>
      <c r="AY2" s="277"/>
      <c r="AZ2" s="277"/>
      <c r="BA2" s="277"/>
      <c r="BB2" s="87"/>
      <c r="BC2" s="87"/>
      <c r="BD2" s="42"/>
      <c r="BE2" s="281"/>
      <c r="BF2" s="281"/>
      <c r="BG2" s="281"/>
      <c r="BH2" s="281"/>
      <c r="BI2" s="281"/>
      <c r="BJ2" s="281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</row>
    <row r="3" spans="2:89" ht="18" customHeight="1" x14ac:dyDescent="0.45">
      <c r="G3" s="79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3"/>
      <c r="U3" s="203"/>
      <c r="V3" s="203"/>
      <c r="W3" s="203"/>
      <c r="X3" s="203"/>
      <c r="Y3" s="203"/>
      <c r="Z3" s="203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138" t="s">
        <v>142</v>
      </c>
      <c r="AQ3" s="137"/>
      <c r="AR3" s="104"/>
      <c r="AS3" s="278"/>
      <c r="AT3" s="278"/>
      <c r="AU3" s="278"/>
      <c r="AV3" s="278"/>
      <c r="AW3" s="278"/>
      <c r="AX3" s="278"/>
      <c r="AY3" s="278"/>
      <c r="AZ3" s="278"/>
      <c r="BA3" s="278"/>
      <c r="BB3" s="229" t="s">
        <v>80</v>
      </c>
      <c r="BC3" s="229"/>
      <c r="BD3" s="229"/>
      <c r="BE3" s="281"/>
      <c r="BF3" s="281"/>
      <c r="BG3" s="282"/>
      <c r="BH3" s="282"/>
      <c r="BI3" s="282"/>
      <c r="BJ3" s="282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</row>
    <row r="4" spans="2:89" ht="30" customHeight="1" x14ac:dyDescent="0.25">
      <c r="H4" s="208" t="s">
        <v>153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10"/>
      <c r="T4" s="203" t="s">
        <v>134</v>
      </c>
      <c r="U4" s="203"/>
      <c r="V4" s="203"/>
      <c r="W4" s="203"/>
      <c r="X4" s="203"/>
      <c r="Y4" s="203"/>
      <c r="Z4" s="203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99"/>
      <c r="BC4" s="99"/>
      <c r="BD4" s="99"/>
      <c r="BE4" s="262"/>
      <c r="BF4" s="263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</row>
    <row r="5" spans="2:89" ht="9.9499999999999993" customHeight="1" x14ac:dyDescent="0.25"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</row>
    <row r="6" spans="2:89" x14ac:dyDescent="0.25"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</row>
    <row r="7" spans="2:89" x14ac:dyDescent="0.25"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</row>
    <row r="8" spans="2:89" x14ac:dyDescent="0.25"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</row>
    <row r="9" spans="2:89" x14ac:dyDescent="0.25"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</row>
    <row r="10" spans="2:89" x14ac:dyDescent="0.25">
      <c r="J10" s="54"/>
      <c r="K10" s="54"/>
      <c r="L10" s="54"/>
      <c r="V10" s="259"/>
      <c r="W10" s="259"/>
      <c r="X10" s="259"/>
      <c r="AB10" s="202"/>
      <c r="AC10" s="202"/>
      <c r="AD10" s="202"/>
      <c r="AE10" s="54"/>
      <c r="AF10" s="54"/>
      <c r="AG10" s="54"/>
      <c r="AH10" s="54"/>
      <c r="AI10" s="54"/>
      <c r="AO10" s="54"/>
      <c r="AP10" s="54"/>
      <c r="AV10" s="54"/>
      <c r="BI10" s="259"/>
      <c r="BJ10" s="259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</row>
    <row r="11" spans="2:89" x14ac:dyDescent="0.25">
      <c r="B11" t="s">
        <v>76</v>
      </c>
      <c r="J11" s="54" t="s">
        <v>135</v>
      </c>
      <c r="S11" s="259" t="s">
        <v>121</v>
      </c>
      <c r="T11" s="259"/>
      <c r="U11" s="259"/>
      <c r="AB11" s="202" t="s">
        <v>77</v>
      </c>
      <c r="AC11" s="202"/>
      <c r="AD11" s="202"/>
      <c r="AV11" s="54" t="s">
        <v>119</v>
      </c>
      <c r="BE11" s="202" t="s">
        <v>141</v>
      </c>
      <c r="BF11" s="202"/>
      <c r="BG11" s="202"/>
      <c r="BI11" s="259"/>
      <c r="BJ11" s="259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</row>
    <row r="12" spans="2:89" ht="9.9499999999999993" customHeight="1" x14ac:dyDescent="0.25"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</row>
    <row r="13" spans="2:89" x14ac:dyDescent="0.25"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</row>
    <row r="14" spans="2:89" x14ac:dyDescent="0.25"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</row>
    <row r="15" spans="2:89" x14ac:dyDescent="0.25"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</row>
    <row r="16" spans="2:89" x14ac:dyDescent="0.25"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</row>
    <row r="17" spans="2:89" x14ac:dyDescent="0.25">
      <c r="H17" s="54"/>
      <c r="J17" s="54"/>
      <c r="S17" s="259"/>
      <c r="T17" s="259"/>
      <c r="U17" s="259"/>
      <c r="V17" s="259"/>
      <c r="W17" s="259"/>
      <c r="X17" s="259"/>
      <c r="Y17" s="259"/>
      <c r="Z17" s="259"/>
      <c r="AB17" s="259"/>
      <c r="AC17" s="259"/>
      <c r="AD17" s="259"/>
      <c r="AE17" s="259"/>
      <c r="AF17" s="259"/>
      <c r="AG17" s="259"/>
      <c r="AH17" s="259"/>
      <c r="AI17" s="259"/>
      <c r="AP17" s="54"/>
      <c r="AV17" s="54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</row>
    <row r="18" spans="2:89" x14ac:dyDescent="0.25">
      <c r="H18" s="54"/>
      <c r="J18" s="54" t="s">
        <v>125</v>
      </c>
      <c r="S18" s="259" t="s">
        <v>124</v>
      </c>
      <c r="T18" s="259"/>
      <c r="U18" s="259"/>
      <c r="V18" s="259"/>
      <c r="W18" s="259"/>
      <c r="X18" s="259"/>
      <c r="Y18" s="259"/>
      <c r="Z18" s="259"/>
      <c r="AB18" s="259" t="s">
        <v>123</v>
      </c>
      <c r="AC18" s="259"/>
      <c r="AD18" s="259"/>
      <c r="AE18" s="259"/>
      <c r="AF18" s="259"/>
      <c r="AG18" s="259"/>
      <c r="AH18" s="259"/>
      <c r="AI18" s="259"/>
      <c r="AM18" t="s">
        <v>120</v>
      </c>
      <c r="AP18" s="54"/>
      <c r="AV18" s="54" t="s">
        <v>122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</row>
    <row r="19" spans="2:89" ht="9.9499999999999993" customHeight="1" x14ac:dyDescent="0.25"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</row>
    <row r="20" spans="2:89" ht="15" customHeight="1" x14ac:dyDescent="0.25">
      <c r="B20" s="202"/>
      <c r="C20" s="252" t="s">
        <v>66</v>
      </c>
      <c r="D20" s="253"/>
      <c r="E20" s="253" t="s">
        <v>0</v>
      </c>
      <c r="F20" s="253"/>
      <c r="G20" s="253"/>
      <c r="H20" s="253" t="s">
        <v>4</v>
      </c>
      <c r="I20" s="253"/>
      <c r="J20" s="253"/>
      <c r="K20" s="250" t="s">
        <v>67</v>
      </c>
      <c r="L20" s="250"/>
      <c r="M20" s="250"/>
      <c r="N20" s="250"/>
      <c r="O20" s="250"/>
      <c r="P20" s="253" t="s">
        <v>68</v>
      </c>
      <c r="Q20" s="253"/>
      <c r="R20" s="253"/>
      <c r="S20" s="253"/>
      <c r="T20" s="250" t="s">
        <v>69</v>
      </c>
      <c r="U20" s="250"/>
      <c r="V20" s="250"/>
      <c r="W20" s="250"/>
      <c r="X20" s="250" t="s">
        <v>72</v>
      </c>
      <c r="Y20" s="250"/>
      <c r="Z20" s="268" t="s">
        <v>113</v>
      </c>
      <c r="AA20" s="269"/>
      <c r="AB20" s="270"/>
      <c r="AC20" s="260" t="s">
        <v>75</v>
      </c>
      <c r="AD20" s="261"/>
      <c r="AE20" s="261"/>
      <c r="AF20" s="261"/>
      <c r="AG20" s="261"/>
      <c r="AH20" s="261"/>
      <c r="AI20" s="261"/>
      <c r="AJ20" s="261"/>
      <c r="AK20" s="260" t="s">
        <v>70</v>
      </c>
      <c r="AL20" s="261"/>
      <c r="AM20" s="261"/>
      <c r="AN20" s="261"/>
      <c r="AO20" s="261"/>
      <c r="AP20" s="261"/>
      <c r="AQ20" s="261"/>
      <c r="AR20" s="261"/>
      <c r="AS20" s="219" t="s">
        <v>71</v>
      </c>
      <c r="AT20" s="220"/>
      <c r="AU20" s="220"/>
      <c r="AV20" s="221"/>
      <c r="AW20" s="204"/>
      <c r="AX20" s="204"/>
      <c r="AY20" s="204"/>
      <c r="AZ20" s="204"/>
      <c r="BA20" s="204"/>
      <c r="BB20" s="204" t="s">
        <v>161</v>
      </c>
      <c r="BC20" s="204"/>
      <c r="BD20" s="204"/>
      <c r="BE20" s="204"/>
      <c r="BF20" s="205"/>
      <c r="BG20" s="279" t="s">
        <v>145</v>
      </c>
      <c r="BH20" s="279"/>
      <c r="BI20" s="279"/>
      <c r="BJ20" s="279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</row>
    <row r="21" spans="2:89" ht="11.1" customHeight="1" x14ac:dyDescent="0.25">
      <c r="B21" s="202"/>
      <c r="C21" s="252"/>
      <c r="D21" s="253"/>
      <c r="E21" s="253"/>
      <c r="F21" s="253"/>
      <c r="G21" s="253"/>
      <c r="H21" s="253"/>
      <c r="I21" s="253"/>
      <c r="J21" s="253"/>
      <c r="K21" s="250"/>
      <c r="L21" s="250"/>
      <c r="M21" s="250"/>
      <c r="N21" s="250"/>
      <c r="O21" s="250"/>
      <c r="P21" s="253"/>
      <c r="Q21" s="253"/>
      <c r="R21" s="253"/>
      <c r="S21" s="253"/>
      <c r="T21" s="250"/>
      <c r="U21" s="250"/>
      <c r="V21" s="250"/>
      <c r="W21" s="250"/>
      <c r="X21" s="250"/>
      <c r="Y21" s="250"/>
      <c r="Z21" s="271" t="s">
        <v>114</v>
      </c>
      <c r="AA21" s="272"/>
      <c r="AB21" s="273"/>
      <c r="AC21" s="264" t="s">
        <v>105</v>
      </c>
      <c r="AD21" s="265"/>
      <c r="AE21" s="265"/>
      <c r="AF21" s="266"/>
      <c r="AG21" s="265" t="s">
        <v>82</v>
      </c>
      <c r="AH21" s="265"/>
      <c r="AI21" s="265"/>
      <c r="AJ21" s="266"/>
      <c r="AK21" s="264" t="s">
        <v>171</v>
      </c>
      <c r="AL21" s="265"/>
      <c r="AM21" s="265"/>
      <c r="AN21" s="265"/>
      <c r="AO21" s="265"/>
      <c r="AP21" s="265"/>
      <c r="AQ21" s="265"/>
      <c r="AR21" s="266"/>
      <c r="AS21" s="219"/>
      <c r="AT21" s="220"/>
      <c r="AU21" s="220"/>
      <c r="AV21" s="221"/>
      <c r="AW21" s="204"/>
      <c r="AX21" s="204"/>
      <c r="AY21" s="204"/>
      <c r="AZ21" s="204"/>
      <c r="BA21" s="204"/>
      <c r="BB21" s="204"/>
      <c r="BC21" s="204"/>
      <c r="BD21" s="204"/>
      <c r="BE21" s="204"/>
      <c r="BF21" s="205"/>
      <c r="BG21" s="279"/>
      <c r="BH21" s="279"/>
      <c r="BI21" s="279"/>
      <c r="BJ21" s="279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</row>
    <row r="22" spans="2:89" ht="11.1" customHeight="1" x14ac:dyDescent="0.25">
      <c r="B22" s="256"/>
      <c r="C22" s="254"/>
      <c r="D22" s="255"/>
      <c r="E22" s="255"/>
      <c r="F22" s="255"/>
      <c r="G22" s="255"/>
      <c r="H22" s="255"/>
      <c r="I22" s="255"/>
      <c r="J22" s="255"/>
      <c r="K22" s="251"/>
      <c r="L22" s="251"/>
      <c r="M22" s="251"/>
      <c r="N22" s="251"/>
      <c r="O22" s="251"/>
      <c r="P22" s="255"/>
      <c r="Q22" s="255"/>
      <c r="R22" s="255"/>
      <c r="S22" s="255"/>
      <c r="T22" s="251"/>
      <c r="U22" s="251"/>
      <c r="V22" s="251"/>
      <c r="W22" s="251"/>
      <c r="X22" s="251"/>
      <c r="Y22" s="251"/>
      <c r="Z22" s="274"/>
      <c r="AA22" s="275"/>
      <c r="AB22" s="276"/>
      <c r="AC22" s="222"/>
      <c r="AD22" s="223"/>
      <c r="AE22" s="223"/>
      <c r="AF22" s="267"/>
      <c r="AG22" s="223"/>
      <c r="AH22" s="223"/>
      <c r="AI22" s="223"/>
      <c r="AJ22" s="267"/>
      <c r="AK22" s="222"/>
      <c r="AL22" s="223"/>
      <c r="AM22" s="223"/>
      <c r="AN22" s="223"/>
      <c r="AO22" s="223"/>
      <c r="AP22" s="223"/>
      <c r="AQ22" s="223"/>
      <c r="AR22" s="267"/>
      <c r="AS22" s="222"/>
      <c r="AT22" s="223"/>
      <c r="AU22" s="223"/>
      <c r="AV22" s="224"/>
      <c r="AW22" s="204"/>
      <c r="AX22" s="204"/>
      <c r="AY22" s="204"/>
      <c r="AZ22" s="204"/>
      <c r="BA22" s="204"/>
      <c r="BB22" s="206"/>
      <c r="BC22" s="206"/>
      <c r="BD22" s="206"/>
      <c r="BE22" s="206"/>
      <c r="BF22" s="207"/>
      <c r="BG22" s="280"/>
      <c r="BH22" s="280"/>
      <c r="BI22" s="280"/>
      <c r="BJ22" s="2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</row>
    <row r="23" spans="2:89" ht="14.65" customHeight="1" x14ac:dyDescent="0.25">
      <c r="B23" s="244" t="s">
        <v>32</v>
      </c>
      <c r="C23" s="246"/>
      <c r="D23" s="247"/>
      <c r="E23" s="194"/>
      <c r="F23" s="195"/>
      <c r="G23" s="196"/>
      <c r="H23" s="234"/>
      <c r="I23" s="230"/>
      <c r="J23" s="231"/>
      <c r="K23" s="234"/>
      <c r="L23" s="230"/>
      <c r="M23" s="230"/>
      <c r="N23" s="230"/>
      <c r="O23" s="231"/>
      <c r="P23" s="234"/>
      <c r="Q23" s="230"/>
      <c r="R23" s="230"/>
      <c r="S23" s="231"/>
      <c r="T23" s="234"/>
      <c r="U23" s="230"/>
      <c r="V23" s="230"/>
      <c r="W23" s="231"/>
      <c r="X23" s="188"/>
      <c r="Y23" s="190"/>
      <c r="Z23" s="237"/>
      <c r="AA23" s="238"/>
      <c r="AB23" s="239"/>
      <c r="AC23" s="188"/>
      <c r="AD23" s="189"/>
      <c r="AE23" s="189"/>
      <c r="AF23" s="190"/>
      <c r="AG23" s="194"/>
      <c r="AH23" s="195"/>
      <c r="AI23" s="195"/>
      <c r="AJ23" s="196"/>
      <c r="AK23" s="225"/>
      <c r="AL23" s="226"/>
      <c r="AM23" s="226"/>
      <c r="AN23" s="226"/>
      <c r="AO23" s="226"/>
      <c r="AP23" s="226"/>
      <c r="AQ23" s="226"/>
      <c r="AR23" s="227"/>
      <c r="AS23" s="194"/>
      <c r="AT23" s="195"/>
      <c r="AU23" s="195"/>
      <c r="AV23" s="217"/>
      <c r="AW23" s="240" t="str">
        <f>IF(H23="187InLay","RICHIEDERE_PREVENTIVO","")</f>
        <v/>
      </c>
      <c r="AX23" s="241"/>
      <c r="AY23" s="241"/>
      <c r="AZ23" s="241"/>
      <c r="BA23" s="241"/>
      <c r="BB23" s="213" t="str">
        <f>CARTELLINO!AM12</f>
        <v/>
      </c>
      <c r="BC23" s="213"/>
      <c r="BD23" s="213"/>
      <c r="BE23" s="213"/>
      <c r="BF23" s="214"/>
      <c r="BG23" s="242">
        <f>FORMULE!$CY$230</f>
        <v>0</v>
      </c>
      <c r="BH23" s="242"/>
      <c r="BI23" s="243"/>
      <c r="BJ23" s="102" t="s">
        <v>106</v>
      </c>
      <c r="BK23" s="257" t="str">
        <f>FORMULE!BP58</f>
        <v>ordine incompleto!</v>
      </c>
      <c r="BL23" s="257"/>
      <c r="BM23" s="257"/>
      <c r="BN23" s="257"/>
      <c r="BO23" s="257"/>
      <c r="BP23" s="257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</row>
    <row r="24" spans="2:89" ht="14.65" customHeight="1" x14ac:dyDescent="0.25">
      <c r="B24" s="245"/>
      <c r="C24" s="248"/>
      <c r="D24" s="249"/>
      <c r="E24" s="197"/>
      <c r="F24" s="198"/>
      <c r="G24" s="199"/>
      <c r="H24" s="235"/>
      <c r="I24" s="232"/>
      <c r="J24" s="233"/>
      <c r="K24" s="235"/>
      <c r="L24" s="232"/>
      <c r="M24" s="232"/>
      <c r="N24" s="232"/>
      <c r="O24" s="233"/>
      <c r="P24" s="235"/>
      <c r="Q24" s="232"/>
      <c r="R24" s="232"/>
      <c r="S24" s="233"/>
      <c r="T24" s="235"/>
      <c r="U24" s="232"/>
      <c r="V24" s="232"/>
      <c r="W24" s="233"/>
      <c r="X24" s="191"/>
      <c r="Y24" s="193"/>
      <c r="Z24" s="191"/>
      <c r="AA24" s="192"/>
      <c r="AB24" s="193"/>
      <c r="AC24" s="191"/>
      <c r="AD24" s="192"/>
      <c r="AE24" s="192"/>
      <c r="AF24" s="193"/>
      <c r="AG24" s="197"/>
      <c r="AH24" s="198"/>
      <c r="AI24" s="198"/>
      <c r="AJ24" s="199"/>
      <c r="AK24" s="197"/>
      <c r="AL24" s="198"/>
      <c r="AM24" s="198"/>
      <c r="AN24" s="198"/>
      <c r="AO24" s="198"/>
      <c r="AP24" s="198"/>
      <c r="AQ24" s="198"/>
      <c r="AR24" s="199"/>
      <c r="AS24" s="197"/>
      <c r="AT24" s="198"/>
      <c r="AU24" s="198"/>
      <c r="AV24" s="218"/>
      <c r="AW24" s="240"/>
      <c r="AX24" s="241"/>
      <c r="AY24" s="241"/>
      <c r="AZ24" s="241"/>
      <c r="BA24" s="241"/>
      <c r="BB24" s="139"/>
      <c r="BC24" s="139"/>
      <c r="BD24" s="139"/>
      <c r="BE24" s="139"/>
      <c r="BF24" s="140"/>
      <c r="BG24" s="211">
        <f>IF(BG23="","",BG23*C23)</f>
        <v>0</v>
      </c>
      <c r="BH24" s="211"/>
      <c r="BI24" s="212"/>
      <c r="BJ24" s="101" t="s">
        <v>107</v>
      </c>
      <c r="BK24" s="257"/>
      <c r="BL24" s="257"/>
      <c r="BM24" s="257"/>
      <c r="BN24" s="257"/>
      <c r="BO24" s="257"/>
      <c r="BP24" s="257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</row>
    <row r="25" spans="2:89" ht="14.65" customHeight="1" x14ac:dyDescent="0.25">
      <c r="B25" s="244" t="s">
        <v>33</v>
      </c>
      <c r="C25" s="230"/>
      <c r="D25" s="231"/>
      <c r="E25" s="194"/>
      <c r="F25" s="195"/>
      <c r="G25" s="196"/>
      <c r="H25" s="234"/>
      <c r="I25" s="230"/>
      <c r="J25" s="231"/>
      <c r="K25" s="234"/>
      <c r="L25" s="230"/>
      <c r="M25" s="230"/>
      <c r="N25" s="230"/>
      <c r="O25" s="231"/>
      <c r="P25" s="234"/>
      <c r="Q25" s="230"/>
      <c r="R25" s="230"/>
      <c r="S25" s="231"/>
      <c r="T25" s="234"/>
      <c r="U25" s="230"/>
      <c r="V25" s="230"/>
      <c r="W25" s="231"/>
      <c r="X25" s="188"/>
      <c r="Y25" s="190"/>
      <c r="Z25" s="237"/>
      <c r="AA25" s="238"/>
      <c r="AB25" s="239"/>
      <c r="AC25" s="188"/>
      <c r="AD25" s="189"/>
      <c r="AE25" s="189"/>
      <c r="AF25" s="190"/>
      <c r="AG25" s="194"/>
      <c r="AH25" s="195"/>
      <c r="AI25" s="195"/>
      <c r="AJ25" s="196"/>
      <c r="AK25" s="225"/>
      <c r="AL25" s="226"/>
      <c r="AM25" s="226"/>
      <c r="AN25" s="226"/>
      <c r="AO25" s="226"/>
      <c r="AP25" s="226"/>
      <c r="AQ25" s="226"/>
      <c r="AR25" s="227"/>
      <c r="AS25" s="194"/>
      <c r="AT25" s="195"/>
      <c r="AU25" s="195"/>
      <c r="AV25" s="217"/>
      <c r="AW25" s="240" t="str">
        <f t="shared" ref="AW25" si="0">IF(H25="187InLay","RICHIEDERE_PREVENTIVO","")</f>
        <v/>
      </c>
      <c r="AX25" s="241"/>
      <c r="AY25" s="241"/>
      <c r="AZ25" s="241"/>
      <c r="BA25" s="241"/>
      <c r="BB25" s="213" t="str">
        <f>CARTELLINO!AM14</f>
        <v/>
      </c>
      <c r="BC25" s="213"/>
      <c r="BD25" s="213"/>
      <c r="BE25" s="213"/>
      <c r="BF25" s="214"/>
      <c r="BG25" s="215">
        <f>FORMULE!$CY$231</f>
        <v>0</v>
      </c>
      <c r="BH25" s="215"/>
      <c r="BI25" s="216"/>
      <c r="BJ25" s="102" t="s">
        <v>106</v>
      </c>
      <c r="BK25" s="257" t="str">
        <f>FORMULE!BP59</f>
        <v>ordine incompleto!</v>
      </c>
      <c r="BL25" s="257"/>
      <c r="BM25" s="257"/>
      <c r="BN25" s="257"/>
      <c r="BO25" s="257"/>
      <c r="BP25" s="257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</row>
    <row r="26" spans="2:89" ht="14.65" customHeight="1" x14ac:dyDescent="0.25">
      <c r="B26" s="245"/>
      <c r="C26" s="232"/>
      <c r="D26" s="233"/>
      <c r="E26" s="197"/>
      <c r="F26" s="198"/>
      <c r="G26" s="199"/>
      <c r="H26" s="235"/>
      <c r="I26" s="232"/>
      <c r="J26" s="233"/>
      <c r="K26" s="235"/>
      <c r="L26" s="232"/>
      <c r="M26" s="232"/>
      <c r="N26" s="232"/>
      <c r="O26" s="233"/>
      <c r="P26" s="235"/>
      <c r="Q26" s="232"/>
      <c r="R26" s="232"/>
      <c r="S26" s="233"/>
      <c r="T26" s="235"/>
      <c r="U26" s="232"/>
      <c r="V26" s="232"/>
      <c r="W26" s="233"/>
      <c r="X26" s="191"/>
      <c r="Y26" s="193"/>
      <c r="Z26" s="191"/>
      <c r="AA26" s="192"/>
      <c r="AB26" s="193"/>
      <c r="AC26" s="191"/>
      <c r="AD26" s="192"/>
      <c r="AE26" s="192"/>
      <c r="AF26" s="193"/>
      <c r="AG26" s="197"/>
      <c r="AH26" s="198"/>
      <c r="AI26" s="198"/>
      <c r="AJ26" s="199"/>
      <c r="AK26" s="197"/>
      <c r="AL26" s="198"/>
      <c r="AM26" s="198"/>
      <c r="AN26" s="198"/>
      <c r="AO26" s="198"/>
      <c r="AP26" s="198"/>
      <c r="AQ26" s="198"/>
      <c r="AR26" s="199"/>
      <c r="AS26" s="197"/>
      <c r="AT26" s="198"/>
      <c r="AU26" s="198"/>
      <c r="AV26" s="218"/>
      <c r="AW26" s="240"/>
      <c r="AX26" s="241"/>
      <c r="AY26" s="241"/>
      <c r="AZ26" s="241"/>
      <c r="BA26" s="241"/>
      <c r="BB26" s="139"/>
      <c r="BC26" s="139"/>
      <c r="BD26" s="139"/>
      <c r="BE26" s="139"/>
      <c r="BF26" s="140"/>
      <c r="BG26" s="211">
        <f>IF(BG25="","",BG25*C25)</f>
        <v>0</v>
      </c>
      <c r="BH26" s="211"/>
      <c r="BI26" s="212"/>
      <c r="BJ26" s="101" t="s">
        <v>107</v>
      </c>
      <c r="BK26" s="257"/>
      <c r="BL26" s="257"/>
      <c r="BM26" s="257"/>
      <c r="BN26" s="257"/>
      <c r="BO26" s="257"/>
      <c r="BP26" s="257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</row>
    <row r="27" spans="2:89" ht="14.65" customHeight="1" x14ac:dyDescent="0.25">
      <c r="B27" s="244" t="s">
        <v>34</v>
      </c>
      <c r="C27" s="230"/>
      <c r="D27" s="231"/>
      <c r="E27" s="194"/>
      <c r="F27" s="195"/>
      <c r="G27" s="196"/>
      <c r="H27" s="234"/>
      <c r="I27" s="230"/>
      <c r="J27" s="231"/>
      <c r="K27" s="234"/>
      <c r="L27" s="230"/>
      <c r="M27" s="230"/>
      <c r="N27" s="230"/>
      <c r="O27" s="231"/>
      <c r="P27" s="234"/>
      <c r="Q27" s="230"/>
      <c r="R27" s="230"/>
      <c r="S27" s="231"/>
      <c r="T27" s="234"/>
      <c r="U27" s="230"/>
      <c r="V27" s="230"/>
      <c r="W27" s="231"/>
      <c r="X27" s="188"/>
      <c r="Y27" s="190"/>
      <c r="Z27" s="237"/>
      <c r="AA27" s="238"/>
      <c r="AB27" s="239"/>
      <c r="AC27" s="188"/>
      <c r="AD27" s="189"/>
      <c r="AE27" s="189"/>
      <c r="AF27" s="190"/>
      <c r="AG27" s="194"/>
      <c r="AH27" s="195"/>
      <c r="AI27" s="195"/>
      <c r="AJ27" s="196"/>
      <c r="AK27" s="225"/>
      <c r="AL27" s="226"/>
      <c r="AM27" s="226"/>
      <c r="AN27" s="226"/>
      <c r="AO27" s="226"/>
      <c r="AP27" s="226"/>
      <c r="AQ27" s="226"/>
      <c r="AR27" s="227"/>
      <c r="AS27" s="194"/>
      <c r="AT27" s="195"/>
      <c r="AU27" s="195"/>
      <c r="AV27" s="217"/>
      <c r="AW27" s="240" t="str">
        <f t="shared" ref="AW27" si="1">IF(H27="187InLay","RICHIEDERE_PREVENTIVO","")</f>
        <v/>
      </c>
      <c r="AX27" s="241"/>
      <c r="AY27" s="241"/>
      <c r="AZ27" s="241"/>
      <c r="BA27" s="241"/>
      <c r="BB27" s="213" t="str">
        <f>CARTELLINO!AM16</f>
        <v/>
      </c>
      <c r="BC27" s="213"/>
      <c r="BD27" s="213"/>
      <c r="BE27" s="213"/>
      <c r="BF27" s="214"/>
      <c r="BG27" s="242">
        <f>FORMULE!$CY$232</f>
        <v>0</v>
      </c>
      <c r="BH27" s="242"/>
      <c r="BI27" s="243"/>
      <c r="BJ27" s="102" t="s">
        <v>106</v>
      </c>
      <c r="BK27" s="257" t="str">
        <f>FORMULE!BP60</f>
        <v>ordine incompleto!</v>
      </c>
      <c r="BL27" s="257"/>
      <c r="BM27" s="257"/>
      <c r="BN27" s="257"/>
      <c r="BO27" s="257"/>
      <c r="BP27" s="257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</row>
    <row r="28" spans="2:89" ht="14.65" customHeight="1" x14ac:dyDescent="0.25">
      <c r="B28" s="245"/>
      <c r="C28" s="232"/>
      <c r="D28" s="233"/>
      <c r="E28" s="197"/>
      <c r="F28" s="198"/>
      <c r="G28" s="199"/>
      <c r="H28" s="235"/>
      <c r="I28" s="232"/>
      <c r="J28" s="233"/>
      <c r="K28" s="235"/>
      <c r="L28" s="232"/>
      <c r="M28" s="232"/>
      <c r="N28" s="232"/>
      <c r="O28" s="233"/>
      <c r="P28" s="235"/>
      <c r="Q28" s="232"/>
      <c r="R28" s="232"/>
      <c r="S28" s="233"/>
      <c r="T28" s="235"/>
      <c r="U28" s="232"/>
      <c r="V28" s="232"/>
      <c r="W28" s="233"/>
      <c r="X28" s="191"/>
      <c r="Y28" s="193"/>
      <c r="Z28" s="191"/>
      <c r="AA28" s="192"/>
      <c r="AB28" s="193"/>
      <c r="AC28" s="191"/>
      <c r="AD28" s="192"/>
      <c r="AE28" s="192"/>
      <c r="AF28" s="193"/>
      <c r="AG28" s="197"/>
      <c r="AH28" s="198"/>
      <c r="AI28" s="198"/>
      <c r="AJ28" s="199"/>
      <c r="AK28" s="197"/>
      <c r="AL28" s="198"/>
      <c r="AM28" s="198"/>
      <c r="AN28" s="198"/>
      <c r="AO28" s="198"/>
      <c r="AP28" s="198"/>
      <c r="AQ28" s="198"/>
      <c r="AR28" s="199"/>
      <c r="AS28" s="197"/>
      <c r="AT28" s="198"/>
      <c r="AU28" s="198"/>
      <c r="AV28" s="218"/>
      <c r="AW28" s="240"/>
      <c r="AX28" s="241"/>
      <c r="AY28" s="241"/>
      <c r="AZ28" s="241"/>
      <c r="BA28" s="241"/>
      <c r="BB28" s="139"/>
      <c r="BC28" s="139"/>
      <c r="BD28" s="139"/>
      <c r="BE28" s="139"/>
      <c r="BF28" s="140"/>
      <c r="BG28" s="211">
        <f>IF(BG27="","",BG27*C27)</f>
        <v>0</v>
      </c>
      <c r="BH28" s="211"/>
      <c r="BI28" s="212"/>
      <c r="BJ28" s="101" t="s">
        <v>107</v>
      </c>
      <c r="BK28" s="257"/>
      <c r="BL28" s="257"/>
      <c r="BM28" s="257"/>
      <c r="BN28" s="257"/>
      <c r="BO28" s="257"/>
      <c r="BP28" s="257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</row>
    <row r="29" spans="2:89" ht="14.65" customHeight="1" x14ac:dyDescent="0.25">
      <c r="B29" s="244" t="s">
        <v>35</v>
      </c>
      <c r="C29" s="230"/>
      <c r="D29" s="231"/>
      <c r="E29" s="194"/>
      <c r="F29" s="195"/>
      <c r="G29" s="196"/>
      <c r="H29" s="234"/>
      <c r="I29" s="230"/>
      <c r="J29" s="231"/>
      <c r="K29" s="234"/>
      <c r="L29" s="230"/>
      <c r="M29" s="230"/>
      <c r="N29" s="230"/>
      <c r="O29" s="231"/>
      <c r="P29" s="234"/>
      <c r="Q29" s="230"/>
      <c r="R29" s="230"/>
      <c r="S29" s="231"/>
      <c r="T29" s="234"/>
      <c r="U29" s="230"/>
      <c r="V29" s="230"/>
      <c r="W29" s="231"/>
      <c r="X29" s="188"/>
      <c r="Y29" s="190"/>
      <c r="Z29" s="237"/>
      <c r="AA29" s="238"/>
      <c r="AB29" s="239"/>
      <c r="AC29" s="188"/>
      <c r="AD29" s="189"/>
      <c r="AE29" s="189"/>
      <c r="AF29" s="190"/>
      <c r="AG29" s="194"/>
      <c r="AH29" s="195"/>
      <c r="AI29" s="195"/>
      <c r="AJ29" s="196"/>
      <c r="AK29" s="225"/>
      <c r="AL29" s="226"/>
      <c r="AM29" s="226"/>
      <c r="AN29" s="226"/>
      <c r="AO29" s="226"/>
      <c r="AP29" s="226"/>
      <c r="AQ29" s="226"/>
      <c r="AR29" s="227"/>
      <c r="AS29" s="194"/>
      <c r="AT29" s="195"/>
      <c r="AU29" s="195"/>
      <c r="AV29" s="217"/>
      <c r="AW29" s="240" t="str">
        <f t="shared" ref="AW29" si="2">IF(H29="187InLay","RICHIEDERE_PREVENTIVO","")</f>
        <v/>
      </c>
      <c r="AX29" s="241"/>
      <c r="AY29" s="241"/>
      <c r="AZ29" s="241"/>
      <c r="BA29" s="241"/>
      <c r="BB29" s="213" t="str">
        <f>CARTELLINO!AM18</f>
        <v/>
      </c>
      <c r="BC29" s="213"/>
      <c r="BD29" s="213"/>
      <c r="BE29" s="213"/>
      <c r="BF29" s="214"/>
      <c r="BG29" s="242">
        <f>FORMULE!$CY$233</f>
        <v>0</v>
      </c>
      <c r="BH29" s="242"/>
      <c r="BI29" s="243"/>
      <c r="BJ29" s="102" t="s">
        <v>106</v>
      </c>
      <c r="BK29" s="257" t="str">
        <f>FORMULE!BP61</f>
        <v>ordine incompleto!</v>
      </c>
      <c r="BL29" s="257"/>
      <c r="BM29" s="257"/>
      <c r="BN29" s="257"/>
      <c r="BO29" s="257"/>
      <c r="BP29" s="257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</row>
    <row r="30" spans="2:89" ht="14.65" customHeight="1" x14ac:dyDescent="0.25">
      <c r="B30" s="245"/>
      <c r="C30" s="232"/>
      <c r="D30" s="233"/>
      <c r="E30" s="197"/>
      <c r="F30" s="198"/>
      <c r="G30" s="199"/>
      <c r="H30" s="235"/>
      <c r="I30" s="232"/>
      <c r="J30" s="233"/>
      <c r="K30" s="235"/>
      <c r="L30" s="232"/>
      <c r="M30" s="232"/>
      <c r="N30" s="232"/>
      <c r="O30" s="233"/>
      <c r="P30" s="235"/>
      <c r="Q30" s="232"/>
      <c r="R30" s="232"/>
      <c r="S30" s="233"/>
      <c r="T30" s="235"/>
      <c r="U30" s="232"/>
      <c r="V30" s="232"/>
      <c r="W30" s="233"/>
      <c r="X30" s="191"/>
      <c r="Y30" s="193"/>
      <c r="Z30" s="191"/>
      <c r="AA30" s="192"/>
      <c r="AB30" s="193"/>
      <c r="AC30" s="191"/>
      <c r="AD30" s="192"/>
      <c r="AE30" s="192"/>
      <c r="AF30" s="193"/>
      <c r="AG30" s="197"/>
      <c r="AH30" s="198"/>
      <c r="AI30" s="198"/>
      <c r="AJ30" s="199"/>
      <c r="AK30" s="197"/>
      <c r="AL30" s="198"/>
      <c r="AM30" s="198"/>
      <c r="AN30" s="198"/>
      <c r="AO30" s="198"/>
      <c r="AP30" s="198"/>
      <c r="AQ30" s="198"/>
      <c r="AR30" s="199"/>
      <c r="AS30" s="197"/>
      <c r="AT30" s="198"/>
      <c r="AU30" s="198"/>
      <c r="AV30" s="218"/>
      <c r="AW30" s="240"/>
      <c r="AX30" s="241"/>
      <c r="AY30" s="241"/>
      <c r="AZ30" s="241"/>
      <c r="BA30" s="241"/>
      <c r="BB30" s="139"/>
      <c r="BC30" s="139"/>
      <c r="BD30" s="139"/>
      <c r="BE30" s="139"/>
      <c r="BF30" s="140"/>
      <c r="BG30" s="211">
        <f>IF(BG29="","",BG29*C29)</f>
        <v>0</v>
      </c>
      <c r="BH30" s="211"/>
      <c r="BI30" s="212"/>
      <c r="BJ30" s="101" t="s">
        <v>107</v>
      </c>
      <c r="BK30" s="257"/>
      <c r="BL30" s="257"/>
      <c r="BM30" s="257"/>
      <c r="BN30" s="257"/>
      <c r="BO30" s="257"/>
      <c r="BP30" s="257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</row>
    <row r="31" spans="2:89" ht="14.65" customHeight="1" x14ac:dyDescent="0.25">
      <c r="B31" s="244" t="s">
        <v>36</v>
      </c>
      <c r="C31" s="230"/>
      <c r="D31" s="231"/>
      <c r="E31" s="194"/>
      <c r="F31" s="195"/>
      <c r="G31" s="196"/>
      <c r="H31" s="234"/>
      <c r="I31" s="230"/>
      <c r="J31" s="231"/>
      <c r="K31" s="234"/>
      <c r="L31" s="230"/>
      <c r="M31" s="230"/>
      <c r="N31" s="230"/>
      <c r="O31" s="231"/>
      <c r="P31" s="234"/>
      <c r="Q31" s="230"/>
      <c r="R31" s="230"/>
      <c r="S31" s="231"/>
      <c r="T31" s="234"/>
      <c r="U31" s="230"/>
      <c r="V31" s="230"/>
      <c r="W31" s="231"/>
      <c r="X31" s="188"/>
      <c r="Y31" s="190"/>
      <c r="Z31" s="237"/>
      <c r="AA31" s="238"/>
      <c r="AB31" s="239"/>
      <c r="AC31" s="188"/>
      <c r="AD31" s="189"/>
      <c r="AE31" s="189"/>
      <c r="AF31" s="190"/>
      <c r="AG31" s="194"/>
      <c r="AH31" s="195"/>
      <c r="AI31" s="195"/>
      <c r="AJ31" s="196"/>
      <c r="AK31" s="225"/>
      <c r="AL31" s="226"/>
      <c r="AM31" s="226"/>
      <c r="AN31" s="226"/>
      <c r="AO31" s="226"/>
      <c r="AP31" s="226"/>
      <c r="AQ31" s="226"/>
      <c r="AR31" s="227"/>
      <c r="AS31" s="194"/>
      <c r="AT31" s="195"/>
      <c r="AU31" s="195"/>
      <c r="AV31" s="217"/>
      <c r="AW31" s="240" t="str">
        <f t="shared" ref="AW31" si="3">IF(H31="187InLay","RICHIEDERE_PREVENTIVO","")</f>
        <v/>
      </c>
      <c r="AX31" s="241"/>
      <c r="AY31" s="241"/>
      <c r="AZ31" s="241"/>
      <c r="BA31" s="241"/>
      <c r="BB31" s="213" t="str">
        <f>CARTELLINO!AM20</f>
        <v/>
      </c>
      <c r="BC31" s="213"/>
      <c r="BD31" s="213"/>
      <c r="BE31" s="213"/>
      <c r="BF31" s="214"/>
      <c r="BG31" s="242">
        <f>FORMULE!$CY$234</f>
        <v>0</v>
      </c>
      <c r="BH31" s="242"/>
      <c r="BI31" s="243"/>
      <c r="BJ31" s="102" t="s">
        <v>106</v>
      </c>
      <c r="BK31" s="257" t="str">
        <f>FORMULE!BP62</f>
        <v>ordine incompleto!</v>
      </c>
      <c r="BL31" s="257"/>
      <c r="BM31" s="257"/>
      <c r="BN31" s="257"/>
      <c r="BO31" s="257"/>
      <c r="BP31" s="257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</row>
    <row r="32" spans="2:89" ht="14.65" customHeight="1" x14ac:dyDescent="0.25">
      <c r="B32" s="245"/>
      <c r="C32" s="232"/>
      <c r="D32" s="233"/>
      <c r="E32" s="197"/>
      <c r="F32" s="198"/>
      <c r="G32" s="199"/>
      <c r="H32" s="235"/>
      <c r="I32" s="232"/>
      <c r="J32" s="233"/>
      <c r="K32" s="235"/>
      <c r="L32" s="232"/>
      <c r="M32" s="232"/>
      <c r="N32" s="232"/>
      <c r="O32" s="233"/>
      <c r="P32" s="235"/>
      <c r="Q32" s="232"/>
      <c r="R32" s="232"/>
      <c r="S32" s="233"/>
      <c r="T32" s="235"/>
      <c r="U32" s="232"/>
      <c r="V32" s="232"/>
      <c r="W32" s="233"/>
      <c r="X32" s="191"/>
      <c r="Y32" s="193"/>
      <c r="Z32" s="191"/>
      <c r="AA32" s="192"/>
      <c r="AB32" s="193"/>
      <c r="AC32" s="191"/>
      <c r="AD32" s="192"/>
      <c r="AE32" s="192"/>
      <c r="AF32" s="193"/>
      <c r="AG32" s="197"/>
      <c r="AH32" s="198"/>
      <c r="AI32" s="198"/>
      <c r="AJ32" s="199"/>
      <c r="AK32" s="197"/>
      <c r="AL32" s="198"/>
      <c r="AM32" s="198"/>
      <c r="AN32" s="198"/>
      <c r="AO32" s="198"/>
      <c r="AP32" s="198"/>
      <c r="AQ32" s="198"/>
      <c r="AR32" s="199"/>
      <c r="AS32" s="197"/>
      <c r="AT32" s="198"/>
      <c r="AU32" s="198"/>
      <c r="AV32" s="218"/>
      <c r="AW32" s="240"/>
      <c r="AX32" s="241"/>
      <c r="AY32" s="241"/>
      <c r="AZ32" s="241"/>
      <c r="BA32" s="241"/>
      <c r="BB32" s="139"/>
      <c r="BC32" s="139"/>
      <c r="BD32" s="139"/>
      <c r="BE32" s="139"/>
      <c r="BF32" s="140"/>
      <c r="BG32" s="211">
        <f>IF(BG31="","",BG31*C31)</f>
        <v>0</v>
      </c>
      <c r="BH32" s="211"/>
      <c r="BI32" s="212"/>
      <c r="BJ32" s="101" t="s">
        <v>107</v>
      </c>
      <c r="BK32" s="257"/>
      <c r="BL32" s="257"/>
      <c r="BM32" s="257"/>
      <c r="BN32" s="257"/>
      <c r="BO32" s="257"/>
      <c r="BP32" s="257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</row>
    <row r="33" spans="2:89" ht="14.65" customHeight="1" x14ac:dyDescent="0.25">
      <c r="B33" s="244" t="s">
        <v>37</v>
      </c>
      <c r="C33" s="230"/>
      <c r="D33" s="231"/>
      <c r="E33" s="194"/>
      <c r="F33" s="195"/>
      <c r="G33" s="196"/>
      <c r="H33" s="234"/>
      <c r="I33" s="230"/>
      <c r="J33" s="231"/>
      <c r="K33" s="234"/>
      <c r="L33" s="230"/>
      <c r="M33" s="230"/>
      <c r="N33" s="230"/>
      <c r="O33" s="231"/>
      <c r="P33" s="234"/>
      <c r="Q33" s="230"/>
      <c r="R33" s="230"/>
      <c r="S33" s="231"/>
      <c r="T33" s="234"/>
      <c r="U33" s="230"/>
      <c r="V33" s="230"/>
      <c r="W33" s="231"/>
      <c r="X33" s="188"/>
      <c r="Y33" s="190"/>
      <c r="Z33" s="237"/>
      <c r="AA33" s="238"/>
      <c r="AB33" s="239"/>
      <c r="AC33" s="188"/>
      <c r="AD33" s="189"/>
      <c r="AE33" s="189"/>
      <c r="AF33" s="190"/>
      <c r="AG33" s="194"/>
      <c r="AH33" s="195"/>
      <c r="AI33" s="195"/>
      <c r="AJ33" s="196"/>
      <c r="AK33" s="225"/>
      <c r="AL33" s="226"/>
      <c r="AM33" s="226"/>
      <c r="AN33" s="226"/>
      <c r="AO33" s="226"/>
      <c r="AP33" s="226"/>
      <c r="AQ33" s="226"/>
      <c r="AR33" s="227"/>
      <c r="AS33" s="194"/>
      <c r="AT33" s="195"/>
      <c r="AU33" s="195"/>
      <c r="AV33" s="217"/>
      <c r="AW33" s="240" t="str">
        <f t="shared" ref="AW33" si="4">IF(H33="187InLay","RICHIEDERE_PREVENTIVO","")</f>
        <v/>
      </c>
      <c r="AX33" s="241"/>
      <c r="AY33" s="241"/>
      <c r="AZ33" s="241"/>
      <c r="BA33" s="241"/>
      <c r="BB33" s="213" t="str">
        <f>CARTELLINO!AM22</f>
        <v/>
      </c>
      <c r="BC33" s="213"/>
      <c r="BD33" s="213"/>
      <c r="BE33" s="213"/>
      <c r="BF33" s="214"/>
      <c r="BG33" s="242">
        <f>FORMULE!$CY$235</f>
        <v>0</v>
      </c>
      <c r="BH33" s="242"/>
      <c r="BI33" s="243"/>
      <c r="BJ33" s="102" t="s">
        <v>106</v>
      </c>
      <c r="BK33" s="257" t="str">
        <f>FORMULE!BP63</f>
        <v>ordine incompleto!</v>
      </c>
      <c r="BL33" s="257"/>
      <c r="BM33" s="257"/>
      <c r="BN33" s="257"/>
      <c r="BO33" s="257"/>
      <c r="BP33" s="257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</row>
    <row r="34" spans="2:89" ht="14.65" customHeight="1" x14ac:dyDescent="0.25">
      <c r="B34" s="245"/>
      <c r="C34" s="232"/>
      <c r="D34" s="233"/>
      <c r="E34" s="197"/>
      <c r="F34" s="198"/>
      <c r="G34" s="199"/>
      <c r="H34" s="235"/>
      <c r="I34" s="232"/>
      <c r="J34" s="233"/>
      <c r="K34" s="235"/>
      <c r="L34" s="232"/>
      <c r="M34" s="232"/>
      <c r="N34" s="232"/>
      <c r="O34" s="233"/>
      <c r="P34" s="235"/>
      <c r="Q34" s="232"/>
      <c r="R34" s="232"/>
      <c r="S34" s="233"/>
      <c r="T34" s="235"/>
      <c r="U34" s="232"/>
      <c r="V34" s="232"/>
      <c r="W34" s="233"/>
      <c r="X34" s="191"/>
      <c r="Y34" s="193"/>
      <c r="Z34" s="191"/>
      <c r="AA34" s="192"/>
      <c r="AB34" s="193"/>
      <c r="AC34" s="191"/>
      <c r="AD34" s="192"/>
      <c r="AE34" s="192"/>
      <c r="AF34" s="193"/>
      <c r="AG34" s="197"/>
      <c r="AH34" s="198"/>
      <c r="AI34" s="198"/>
      <c r="AJ34" s="199"/>
      <c r="AK34" s="197"/>
      <c r="AL34" s="198"/>
      <c r="AM34" s="198"/>
      <c r="AN34" s="198"/>
      <c r="AO34" s="198"/>
      <c r="AP34" s="198"/>
      <c r="AQ34" s="198"/>
      <c r="AR34" s="199"/>
      <c r="AS34" s="197"/>
      <c r="AT34" s="198"/>
      <c r="AU34" s="198"/>
      <c r="AV34" s="218"/>
      <c r="AW34" s="240"/>
      <c r="AX34" s="241"/>
      <c r="AY34" s="241"/>
      <c r="AZ34" s="241"/>
      <c r="BA34" s="241"/>
      <c r="BB34" s="139"/>
      <c r="BC34" s="139"/>
      <c r="BD34" s="139"/>
      <c r="BE34" s="139"/>
      <c r="BF34" s="140"/>
      <c r="BG34" s="211">
        <f>IF(BG33="","",BG33*C33)</f>
        <v>0</v>
      </c>
      <c r="BH34" s="211"/>
      <c r="BI34" s="212"/>
      <c r="BJ34" s="101" t="s">
        <v>107</v>
      </c>
      <c r="BK34" s="257"/>
      <c r="BL34" s="257"/>
      <c r="BM34" s="257"/>
      <c r="BN34" s="257"/>
      <c r="BO34" s="257"/>
      <c r="BP34" s="257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</row>
    <row r="35" spans="2:89" ht="14.65" customHeight="1" x14ac:dyDescent="0.25">
      <c r="B35" s="244" t="s">
        <v>38</v>
      </c>
      <c r="C35" s="230"/>
      <c r="D35" s="231"/>
      <c r="E35" s="194"/>
      <c r="F35" s="195"/>
      <c r="G35" s="196"/>
      <c r="H35" s="234"/>
      <c r="I35" s="230"/>
      <c r="J35" s="231"/>
      <c r="K35" s="234"/>
      <c r="L35" s="230"/>
      <c r="M35" s="230"/>
      <c r="N35" s="230"/>
      <c r="O35" s="231"/>
      <c r="P35" s="234"/>
      <c r="Q35" s="230"/>
      <c r="R35" s="230"/>
      <c r="S35" s="231"/>
      <c r="T35" s="234"/>
      <c r="U35" s="230"/>
      <c r="V35" s="230"/>
      <c r="W35" s="231"/>
      <c r="X35" s="188"/>
      <c r="Y35" s="190"/>
      <c r="Z35" s="237"/>
      <c r="AA35" s="238"/>
      <c r="AB35" s="239"/>
      <c r="AC35" s="188"/>
      <c r="AD35" s="189"/>
      <c r="AE35" s="189"/>
      <c r="AF35" s="190"/>
      <c r="AG35" s="194"/>
      <c r="AH35" s="195"/>
      <c r="AI35" s="195"/>
      <c r="AJ35" s="196"/>
      <c r="AK35" s="225"/>
      <c r="AL35" s="226"/>
      <c r="AM35" s="226"/>
      <c r="AN35" s="226"/>
      <c r="AO35" s="226"/>
      <c r="AP35" s="226"/>
      <c r="AQ35" s="226"/>
      <c r="AR35" s="227"/>
      <c r="AS35" s="194"/>
      <c r="AT35" s="195"/>
      <c r="AU35" s="195"/>
      <c r="AV35" s="217"/>
      <c r="AW35" s="240" t="str">
        <f t="shared" ref="AW35" si="5">IF(H35="187InLay","RICHIEDERE_PREVENTIVO","")</f>
        <v/>
      </c>
      <c r="AX35" s="241"/>
      <c r="AY35" s="241"/>
      <c r="AZ35" s="241"/>
      <c r="BA35" s="241"/>
      <c r="BB35" s="213" t="str">
        <f>CARTELLINO!AM24</f>
        <v/>
      </c>
      <c r="BC35" s="213"/>
      <c r="BD35" s="213"/>
      <c r="BE35" s="213"/>
      <c r="BF35" s="214"/>
      <c r="BG35" s="242">
        <f>FORMULE!$CY$236</f>
        <v>0</v>
      </c>
      <c r="BH35" s="242"/>
      <c r="BI35" s="243"/>
      <c r="BJ35" s="102" t="s">
        <v>106</v>
      </c>
      <c r="BK35" s="257" t="str">
        <f>FORMULE!BP64</f>
        <v>ordine incompleto!</v>
      </c>
      <c r="BL35" s="257"/>
      <c r="BM35" s="257"/>
      <c r="BN35" s="257"/>
      <c r="BO35" s="257"/>
      <c r="BP35" s="257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</row>
    <row r="36" spans="2:89" ht="14.65" customHeight="1" x14ac:dyDescent="0.25">
      <c r="B36" s="245"/>
      <c r="C36" s="232"/>
      <c r="D36" s="233"/>
      <c r="E36" s="197"/>
      <c r="F36" s="198"/>
      <c r="G36" s="199"/>
      <c r="H36" s="235"/>
      <c r="I36" s="232"/>
      <c r="J36" s="233"/>
      <c r="K36" s="235"/>
      <c r="L36" s="232"/>
      <c r="M36" s="232"/>
      <c r="N36" s="232"/>
      <c r="O36" s="233"/>
      <c r="P36" s="235"/>
      <c r="Q36" s="232"/>
      <c r="R36" s="232"/>
      <c r="S36" s="233"/>
      <c r="T36" s="235"/>
      <c r="U36" s="232"/>
      <c r="V36" s="232"/>
      <c r="W36" s="233"/>
      <c r="X36" s="191"/>
      <c r="Y36" s="193"/>
      <c r="Z36" s="191"/>
      <c r="AA36" s="192"/>
      <c r="AB36" s="193"/>
      <c r="AC36" s="191"/>
      <c r="AD36" s="192"/>
      <c r="AE36" s="192"/>
      <c r="AF36" s="193"/>
      <c r="AG36" s="197"/>
      <c r="AH36" s="198"/>
      <c r="AI36" s="198"/>
      <c r="AJ36" s="199"/>
      <c r="AK36" s="197"/>
      <c r="AL36" s="198"/>
      <c r="AM36" s="198"/>
      <c r="AN36" s="198"/>
      <c r="AO36" s="198"/>
      <c r="AP36" s="198"/>
      <c r="AQ36" s="198"/>
      <c r="AR36" s="199"/>
      <c r="AS36" s="197"/>
      <c r="AT36" s="198"/>
      <c r="AU36" s="198"/>
      <c r="AV36" s="218"/>
      <c r="AW36" s="240"/>
      <c r="AX36" s="241"/>
      <c r="AY36" s="241"/>
      <c r="AZ36" s="241"/>
      <c r="BA36" s="241"/>
      <c r="BB36" s="139"/>
      <c r="BC36" s="139"/>
      <c r="BD36" s="139"/>
      <c r="BE36" s="139"/>
      <c r="BF36" s="140"/>
      <c r="BG36" s="211">
        <f>IF(BG35="","",BG35*C35)</f>
        <v>0</v>
      </c>
      <c r="BH36" s="211"/>
      <c r="BI36" s="212"/>
      <c r="BJ36" s="101" t="s">
        <v>107</v>
      </c>
      <c r="BK36" s="257"/>
      <c r="BL36" s="257"/>
      <c r="BM36" s="257"/>
      <c r="BN36" s="257"/>
      <c r="BO36" s="257"/>
      <c r="BP36" s="257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</row>
    <row r="37" spans="2:89" ht="14.65" customHeight="1" x14ac:dyDescent="0.25">
      <c r="B37" s="244" t="s">
        <v>39</v>
      </c>
      <c r="C37" s="230"/>
      <c r="D37" s="231"/>
      <c r="E37" s="194"/>
      <c r="F37" s="195"/>
      <c r="G37" s="196"/>
      <c r="H37" s="234"/>
      <c r="I37" s="230"/>
      <c r="J37" s="231"/>
      <c r="K37" s="234"/>
      <c r="L37" s="230"/>
      <c r="M37" s="230"/>
      <c r="N37" s="230"/>
      <c r="O37" s="231"/>
      <c r="P37" s="234"/>
      <c r="Q37" s="230"/>
      <c r="R37" s="230"/>
      <c r="S37" s="231"/>
      <c r="T37" s="234"/>
      <c r="U37" s="230"/>
      <c r="V37" s="230"/>
      <c r="W37" s="231"/>
      <c r="X37" s="188"/>
      <c r="Y37" s="190"/>
      <c r="Z37" s="237"/>
      <c r="AA37" s="238"/>
      <c r="AB37" s="239"/>
      <c r="AC37" s="188"/>
      <c r="AD37" s="189"/>
      <c r="AE37" s="189"/>
      <c r="AF37" s="190"/>
      <c r="AG37" s="194"/>
      <c r="AH37" s="195"/>
      <c r="AI37" s="195"/>
      <c r="AJ37" s="196"/>
      <c r="AK37" s="225"/>
      <c r="AL37" s="226"/>
      <c r="AM37" s="226"/>
      <c r="AN37" s="226"/>
      <c r="AO37" s="226"/>
      <c r="AP37" s="226"/>
      <c r="AQ37" s="226"/>
      <c r="AR37" s="227"/>
      <c r="AS37" s="194"/>
      <c r="AT37" s="195"/>
      <c r="AU37" s="195"/>
      <c r="AV37" s="217"/>
      <c r="AW37" s="240" t="str">
        <f t="shared" ref="AW37" si="6">IF(H37="187InLay","RICHIEDERE_PREVENTIVO","")</f>
        <v/>
      </c>
      <c r="AX37" s="241"/>
      <c r="AY37" s="241"/>
      <c r="AZ37" s="241"/>
      <c r="BA37" s="241"/>
      <c r="BB37" s="213" t="str">
        <f>CARTELLINO!AM26</f>
        <v/>
      </c>
      <c r="BC37" s="213"/>
      <c r="BD37" s="213"/>
      <c r="BE37" s="213"/>
      <c r="BF37" s="214"/>
      <c r="BG37" s="242">
        <f>FORMULE!$CY$237</f>
        <v>0</v>
      </c>
      <c r="BH37" s="242"/>
      <c r="BI37" s="243"/>
      <c r="BJ37" s="102" t="s">
        <v>106</v>
      </c>
      <c r="BK37" s="257" t="str">
        <f>FORMULE!BP65</f>
        <v>ordine incompleto!</v>
      </c>
      <c r="BL37" s="257"/>
      <c r="BM37" s="257"/>
      <c r="BN37" s="257"/>
      <c r="BO37" s="257"/>
      <c r="BP37" s="257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</row>
    <row r="38" spans="2:89" ht="14.65" customHeight="1" x14ac:dyDescent="0.25">
      <c r="B38" s="245"/>
      <c r="C38" s="232"/>
      <c r="D38" s="233"/>
      <c r="E38" s="197"/>
      <c r="F38" s="198"/>
      <c r="G38" s="199"/>
      <c r="H38" s="235"/>
      <c r="I38" s="232"/>
      <c r="J38" s="233"/>
      <c r="K38" s="235"/>
      <c r="L38" s="232"/>
      <c r="M38" s="232"/>
      <c r="N38" s="232"/>
      <c r="O38" s="233"/>
      <c r="P38" s="235"/>
      <c r="Q38" s="232"/>
      <c r="R38" s="232"/>
      <c r="S38" s="233"/>
      <c r="T38" s="235"/>
      <c r="U38" s="232"/>
      <c r="V38" s="232"/>
      <c r="W38" s="233"/>
      <c r="X38" s="191"/>
      <c r="Y38" s="193"/>
      <c r="Z38" s="191"/>
      <c r="AA38" s="192"/>
      <c r="AB38" s="193"/>
      <c r="AC38" s="191"/>
      <c r="AD38" s="192"/>
      <c r="AE38" s="192"/>
      <c r="AF38" s="193"/>
      <c r="AG38" s="197"/>
      <c r="AH38" s="198"/>
      <c r="AI38" s="198"/>
      <c r="AJ38" s="199"/>
      <c r="AK38" s="197"/>
      <c r="AL38" s="198"/>
      <c r="AM38" s="198"/>
      <c r="AN38" s="198"/>
      <c r="AO38" s="198"/>
      <c r="AP38" s="198"/>
      <c r="AQ38" s="198"/>
      <c r="AR38" s="199"/>
      <c r="AS38" s="197"/>
      <c r="AT38" s="198"/>
      <c r="AU38" s="198"/>
      <c r="AV38" s="218"/>
      <c r="AW38" s="240"/>
      <c r="AX38" s="241"/>
      <c r="AY38" s="241"/>
      <c r="AZ38" s="241"/>
      <c r="BA38" s="241"/>
      <c r="BB38" s="139"/>
      <c r="BC38" s="139"/>
      <c r="BD38" s="139"/>
      <c r="BE38" s="139"/>
      <c r="BF38" s="140"/>
      <c r="BG38" s="211">
        <f>IF(BG37="","",BG37*C37)</f>
        <v>0</v>
      </c>
      <c r="BH38" s="211"/>
      <c r="BI38" s="212"/>
      <c r="BJ38" s="101" t="s">
        <v>107</v>
      </c>
      <c r="BK38" s="257"/>
      <c r="BL38" s="257"/>
      <c r="BM38" s="257"/>
      <c r="BN38" s="257"/>
      <c r="BO38" s="257"/>
      <c r="BP38" s="257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</row>
    <row r="39" spans="2:89" ht="14.65" customHeight="1" x14ac:dyDescent="0.25">
      <c r="B39" s="244" t="s">
        <v>40</v>
      </c>
      <c r="C39" s="230"/>
      <c r="D39" s="231"/>
      <c r="E39" s="194"/>
      <c r="F39" s="195"/>
      <c r="G39" s="196"/>
      <c r="H39" s="234"/>
      <c r="I39" s="230"/>
      <c r="J39" s="231"/>
      <c r="K39" s="234"/>
      <c r="L39" s="230"/>
      <c r="M39" s="230"/>
      <c r="N39" s="230"/>
      <c r="O39" s="231"/>
      <c r="P39" s="234"/>
      <c r="Q39" s="230"/>
      <c r="R39" s="230"/>
      <c r="S39" s="231"/>
      <c r="T39" s="234"/>
      <c r="U39" s="230"/>
      <c r="V39" s="230"/>
      <c r="W39" s="231"/>
      <c r="X39" s="188"/>
      <c r="Y39" s="190"/>
      <c r="Z39" s="237"/>
      <c r="AA39" s="238"/>
      <c r="AB39" s="239"/>
      <c r="AC39" s="188"/>
      <c r="AD39" s="189"/>
      <c r="AE39" s="189"/>
      <c r="AF39" s="190"/>
      <c r="AG39" s="194"/>
      <c r="AH39" s="195"/>
      <c r="AI39" s="195"/>
      <c r="AJ39" s="196"/>
      <c r="AK39" s="225"/>
      <c r="AL39" s="226"/>
      <c r="AM39" s="226"/>
      <c r="AN39" s="226"/>
      <c r="AO39" s="226"/>
      <c r="AP39" s="226"/>
      <c r="AQ39" s="226"/>
      <c r="AR39" s="227"/>
      <c r="AS39" s="194"/>
      <c r="AT39" s="195"/>
      <c r="AU39" s="195"/>
      <c r="AV39" s="217"/>
      <c r="AW39" s="240" t="str">
        <f t="shared" ref="AW39" si="7">IF(H39="187InLay","RICHIEDERE_PREVENTIVO","")</f>
        <v/>
      </c>
      <c r="AX39" s="241"/>
      <c r="AY39" s="241"/>
      <c r="AZ39" s="241"/>
      <c r="BA39" s="241"/>
      <c r="BB39" s="213" t="str">
        <f>CARTELLINO!AM28</f>
        <v/>
      </c>
      <c r="BC39" s="213"/>
      <c r="BD39" s="213"/>
      <c r="BE39" s="213"/>
      <c r="BF39" s="214"/>
      <c r="BG39" s="242">
        <f>FORMULE!$CY$238</f>
        <v>0</v>
      </c>
      <c r="BH39" s="242"/>
      <c r="BI39" s="243"/>
      <c r="BJ39" s="102" t="s">
        <v>106</v>
      </c>
      <c r="BK39" s="257" t="str">
        <f>FORMULE!BP66</f>
        <v>ordine incompleto!</v>
      </c>
      <c r="BL39" s="257"/>
      <c r="BM39" s="257"/>
      <c r="BN39" s="257"/>
      <c r="BO39" s="257"/>
      <c r="BP39" s="257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</row>
    <row r="40" spans="2:89" ht="14.65" customHeight="1" x14ac:dyDescent="0.25">
      <c r="B40" s="245"/>
      <c r="C40" s="232"/>
      <c r="D40" s="233"/>
      <c r="E40" s="197"/>
      <c r="F40" s="198"/>
      <c r="G40" s="199"/>
      <c r="H40" s="235"/>
      <c r="I40" s="232"/>
      <c r="J40" s="233"/>
      <c r="K40" s="235"/>
      <c r="L40" s="232"/>
      <c r="M40" s="232"/>
      <c r="N40" s="232"/>
      <c r="O40" s="233"/>
      <c r="P40" s="235"/>
      <c r="Q40" s="232"/>
      <c r="R40" s="232"/>
      <c r="S40" s="233"/>
      <c r="T40" s="235"/>
      <c r="U40" s="232"/>
      <c r="V40" s="232"/>
      <c r="W40" s="233"/>
      <c r="X40" s="191"/>
      <c r="Y40" s="193"/>
      <c r="Z40" s="191"/>
      <c r="AA40" s="192"/>
      <c r="AB40" s="193"/>
      <c r="AC40" s="191"/>
      <c r="AD40" s="192"/>
      <c r="AE40" s="192"/>
      <c r="AF40" s="193"/>
      <c r="AG40" s="197"/>
      <c r="AH40" s="198"/>
      <c r="AI40" s="198"/>
      <c r="AJ40" s="199"/>
      <c r="AK40" s="197"/>
      <c r="AL40" s="198"/>
      <c r="AM40" s="198"/>
      <c r="AN40" s="198"/>
      <c r="AO40" s="198"/>
      <c r="AP40" s="198"/>
      <c r="AQ40" s="198"/>
      <c r="AR40" s="199"/>
      <c r="AS40" s="197"/>
      <c r="AT40" s="198"/>
      <c r="AU40" s="198"/>
      <c r="AV40" s="218"/>
      <c r="AW40" s="240"/>
      <c r="AX40" s="241"/>
      <c r="AY40" s="241"/>
      <c r="AZ40" s="241"/>
      <c r="BA40" s="241"/>
      <c r="BB40" s="139"/>
      <c r="BC40" s="139"/>
      <c r="BD40" s="139"/>
      <c r="BE40" s="139"/>
      <c r="BF40" s="140"/>
      <c r="BG40" s="211">
        <f>IF(BG39="","",BG39*C39)</f>
        <v>0</v>
      </c>
      <c r="BH40" s="211"/>
      <c r="BI40" s="212"/>
      <c r="BJ40" s="101" t="s">
        <v>107</v>
      </c>
      <c r="BK40" s="257"/>
      <c r="BL40" s="257"/>
      <c r="BM40" s="257"/>
      <c r="BN40" s="257"/>
      <c r="BO40" s="257"/>
      <c r="BP40" s="257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</row>
    <row r="41" spans="2:89" ht="14.65" customHeight="1" x14ac:dyDescent="0.25">
      <c r="B41" s="244" t="s">
        <v>41</v>
      </c>
      <c r="C41" s="230"/>
      <c r="D41" s="231"/>
      <c r="E41" s="194"/>
      <c r="F41" s="195"/>
      <c r="G41" s="196"/>
      <c r="H41" s="234"/>
      <c r="I41" s="230"/>
      <c r="J41" s="231"/>
      <c r="K41" s="234"/>
      <c r="L41" s="230"/>
      <c r="M41" s="230"/>
      <c r="N41" s="230"/>
      <c r="O41" s="231"/>
      <c r="P41" s="234"/>
      <c r="Q41" s="230"/>
      <c r="R41" s="230"/>
      <c r="S41" s="231"/>
      <c r="T41" s="234"/>
      <c r="U41" s="230"/>
      <c r="V41" s="230"/>
      <c r="W41" s="231"/>
      <c r="X41" s="188"/>
      <c r="Y41" s="190"/>
      <c r="Z41" s="237"/>
      <c r="AA41" s="238"/>
      <c r="AB41" s="239"/>
      <c r="AC41" s="188"/>
      <c r="AD41" s="189"/>
      <c r="AE41" s="189"/>
      <c r="AF41" s="190"/>
      <c r="AG41" s="194"/>
      <c r="AH41" s="195"/>
      <c r="AI41" s="195"/>
      <c r="AJ41" s="196"/>
      <c r="AK41" s="225"/>
      <c r="AL41" s="226"/>
      <c r="AM41" s="226"/>
      <c r="AN41" s="226"/>
      <c r="AO41" s="226"/>
      <c r="AP41" s="226"/>
      <c r="AQ41" s="226"/>
      <c r="AR41" s="227"/>
      <c r="AS41" s="194"/>
      <c r="AT41" s="195"/>
      <c r="AU41" s="195"/>
      <c r="AV41" s="217"/>
      <c r="AW41" s="240" t="str">
        <f t="shared" ref="AW41" si="8">IF(H41="187InLay","RICHIEDERE_PREVENTIVO","")</f>
        <v/>
      </c>
      <c r="AX41" s="241"/>
      <c r="AY41" s="241"/>
      <c r="AZ41" s="241"/>
      <c r="BA41" s="241"/>
      <c r="BB41" s="213" t="str">
        <f>CARTELLINO!AM30</f>
        <v/>
      </c>
      <c r="BC41" s="213"/>
      <c r="BD41" s="213"/>
      <c r="BE41" s="213"/>
      <c r="BF41" s="214"/>
      <c r="BG41" s="242">
        <f>FORMULE!$CY$239</f>
        <v>0</v>
      </c>
      <c r="BH41" s="242"/>
      <c r="BI41" s="243"/>
      <c r="BJ41" s="102" t="s">
        <v>106</v>
      </c>
      <c r="BK41" s="257" t="str">
        <f>FORMULE!BP67</f>
        <v>ordine incompleto!</v>
      </c>
      <c r="BL41" s="257"/>
      <c r="BM41" s="257"/>
      <c r="BN41" s="257"/>
      <c r="BO41" s="257"/>
      <c r="BP41" s="257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</row>
    <row r="42" spans="2:89" ht="14.65" customHeight="1" x14ac:dyDescent="0.25">
      <c r="B42" s="245"/>
      <c r="C42" s="232"/>
      <c r="D42" s="233"/>
      <c r="E42" s="197"/>
      <c r="F42" s="198"/>
      <c r="G42" s="199"/>
      <c r="H42" s="235"/>
      <c r="I42" s="232"/>
      <c r="J42" s="233"/>
      <c r="K42" s="235"/>
      <c r="L42" s="232"/>
      <c r="M42" s="232"/>
      <c r="N42" s="232"/>
      <c r="O42" s="233"/>
      <c r="P42" s="235"/>
      <c r="Q42" s="232"/>
      <c r="R42" s="232"/>
      <c r="S42" s="233"/>
      <c r="T42" s="235"/>
      <c r="U42" s="232"/>
      <c r="V42" s="232"/>
      <c r="W42" s="233"/>
      <c r="X42" s="191"/>
      <c r="Y42" s="193"/>
      <c r="Z42" s="191"/>
      <c r="AA42" s="192"/>
      <c r="AB42" s="193"/>
      <c r="AC42" s="191"/>
      <c r="AD42" s="192"/>
      <c r="AE42" s="192"/>
      <c r="AF42" s="193"/>
      <c r="AG42" s="197"/>
      <c r="AH42" s="198"/>
      <c r="AI42" s="198"/>
      <c r="AJ42" s="199"/>
      <c r="AK42" s="197"/>
      <c r="AL42" s="198"/>
      <c r="AM42" s="198"/>
      <c r="AN42" s="198"/>
      <c r="AO42" s="198"/>
      <c r="AP42" s="198"/>
      <c r="AQ42" s="198"/>
      <c r="AR42" s="199"/>
      <c r="AS42" s="197"/>
      <c r="AT42" s="198"/>
      <c r="AU42" s="198"/>
      <c r="AV42" s="218"/>
      <c r="AW42" s="240"/>
      <c r="AX42" s="241"/>
      <c r="AY42" s="241"/>
      <c r="AZ42" s="241"/>
      <c r="BA42" s="241"/>
      <c r="BB42" s="139"/>
      <c r="BC42" s="139"/>
      <c r="BD42" s="139"/>
      <c r="BE42" s="139"/>
      <c r="BF42" s="140"/>
      <c r="BG42" s="211">
        <f>IF(BG41="","",BG41*C41)</f>
        <v>0</v>
      </c>
      <c r="BH42" s="211"/>
      <c r="BI42" s="212"/>
      <c r="BJ42" s="101" t="s">
        <v>107</v>
      </c>
      <c r="BK42" s="257"/>
      <c r="BL42" s="257"/>
      <c r="BM42" s="257"/>
      <c r="BN42" s="257"/>
      <c r="BO42" s="257"/>
      <c r="BP42" s="257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</row>
    <row r="43" spans="2:89" ht="14.65" customHeight="1" x14ac:dyDescent="0.25">
      <c r="B43" s="244" t="s">
        <v>42</v>
      </c>
      <c r="C43" s="230"/>
      <c r="D43" s="231"/>
      <c r="E43" s="194"/>
      <c r="F43" s="195"/>
      <c r="G43" s="196"/>
      <c r="H43" s="234"/>
      <c r="I43" s="230"/>
      <c r="J43" s="231"/>
      <c r="K43" s="234"/>
      <c r="L43" s="230"/>
      <c r="M43" s="230"/>
      <c r="N43" s="230"/>
      <c r="O43" s="231"/>
      <c r="P43" s="234"/>
      <c r="Q43" s="230"/>
      <c r="R43" s="230"/>
      <c r="S43" s="231"/>
      <c r="T43" s="234"/>
      <c r="U43" s="230"/>
      <c r="V43" s="230"/>
      <c r="W43" s="231"/>
      <c r="X43" s="188"/>
      <c r="Y43" s="190"/>
      <c r="Z43" s="237"/>
      <c r="AA43" s="238"/>
      <c r="AB43" s="239"/>
      <c r="AC43" s="188"/>
      <c r="AD43" s="189"/>
      <c r="AE43" s="189"/>
      <c r="AF43" s="190"/>
      <c r="AG43" s="194"/>
      <c r="AH43" s="195"/>
      <c r="AI43" s="195"/>
      <c r="AJ43" s="196"/>
      <c r="AK43" s="225"/>
      <c r="AL43" s="226"/>
      <c r="AM43" s="226"/>
      <c r="AN43" s="226"/>
      <c r="AO43" s="226"/>
      <c r="AP43" s="226"/>
      <c r="AQ43" s="226"/>
      <c r="AR43" s="227"/>
      <c r="AS43" s="194"/>
      <c r="AT43" s="195"/>
      <c r="AU43" s="195"/>
      <c r="AV43" s="217"/>
      <c r="AW43" s="240" t="str">
        <f t="shared" ref="AW43" si="9">IF(H43="187InLay","RICHIEDERE_PREVENTIVO","")</f>
        <v/>
      </c>
      <c r="AX43" s="241"/>
      <c r="AY43" s="241"/>
      <c r="AZ43" s="241"/>
      <c r="BA43" s="241"/>
      <c r="BB43" s="213" t="str">
        <f>CARTELLINO!AM32</f>
        <v/>
      </c>
      <c r="BC43" s="213"/>
      <c r="BD43" s="213"/>
      <c r="BE43" s="213"/>
      <c r="BF43" s="214"/>
      <c r="BG43" s="242">
        <f>FORMULE!$CY$240</f>
        <v>0</v>
      </c>
      <c r="BH43" s="242"/>
      <c r="BI43" s="243"/>
      <c r="BJ43" s="102" t="s">
        <v>106</v>
      </c>
      <c r="BK43" s="257" t="str">
        <f>FORMULE!BP68</f>
        <v>ordine incompleto!</v>
      </c>
      <c r="BL43" s="257"/>
      <c r="BM43" s="257"/>
      <c r="BN43" s="257"/>
      <c r="BO43" s="257"/>
      <c r="BP43" s="257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</row>
    <row r="44" spans="2:89" ht="14.65" customHeight="1" x14ac:dyDescent="0.25">
      <c r="B44" s="245"/>
      <c r="C44" s="232"/>
      <c r="D44" s="233"/>
      <c r="E44" s="197"/>
      <c r="F44" s="198"/>
      <c r="G44" s="199"/>
      <c r="H44" s="235"/>
      <c r="I44" s="232"/>
      <c r="J44" s="233"/>
      <c r="K44" s="235"/>
      <c r="L44" s="232"/>
      <c r="M44" s="232"/>
      <c r="N44" s="232"/>
      <c r="O44" s="233"/>
      <c r="P44" s="235"/>
      <c r="Q44" s="232"/>
      <c r="R44" s="232"/>
      <c r="S44" s="233"/>
      <c r="T44" s="235"/>
      <c r="U44" s="232"/>
      <c r="V44" s="232"/>
      <c r="W44" s="233"/>
      <c r="X44" s="191"/>
      <c r="Y44" s="193"/>
      <c r="Z44" s="191"/>
      <c r="AA44" s="192"/>
      <c r="AB44" s="193"/>
      <c r="AC44" s="191"/>
      <c r="AD44" s="192"/>
      <c r="AE44" s="192"/>
      <c r="AF44" s="193"/>
      <c r="AG44" s="197"/>
      <c r="AH44" s="198"/>
      <c r="AI44" s="198"/>
      <c r="AJ44" s="199"/>
      <c r="AK44" s="197"/>
      <c r="AL44" s="198"/>
      <c r="AM44" s="198"/>
      <c r="AN44" s="198"/>
      <c r="AO44" s="198"/>
      <c r="AP44" s="198"/>
      <c r="AQ44" s="198"/>
      <c r="AR44" s="199"/>
      <c r="AS44" s="197"/>
      <c r="AT44" s="198"/>
      <c r="AU44" s="198"/>
      <c r="AV44" s="218"/>
      <c r="AW44" s="240"/>
      <c r="AX44" s="241"/>
      <c r="AY44" s="241"/>
      <c r="AZ44" s="241"/>
      <c r="BA44" s="241"/>
      <c r="BB44" s="139"/>
      <c r="BC44" s="139"/>
      <c r="BD44" s="139"/>
      <c r="BE44" s="139"/>
      <c r="BF44" s="140"/>
      <c r="BG44" s="211">
        <f>IF(BG43="","",BG43*C43)</f>
        <v>0</v>
      </c>
      <c r="BH44" s="211"/>
      <c r="BI44" s="212"/>
      <c r="BJ44" s="101" t="s">
        <v>107</v>
      </c>
      <c r="BK44" s="257"/>
      <c r="BL44" s="257"/>
      <c r="BM44" s="257"/>
      <c r="BN44" s="257"/>
      <c r="BO44" s="257"/>
      <c r="BP44" s="257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</row>
    <row r="45" spans="2:89" ht="5.0999999999999996" customHeight="1" x14ac:dyDescent="0.25"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</row>
    <row r="46" spans="2:89" ht="24.95" customHeight="1" x14ac:dyDescent="0.25">
      <c r="B46" s="291" t="s">
        <v>81</v>
      </c>
      <c r="C46" s="291"/>
      <c r="D46" s="291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90">
        <f>SUM(BG24,BG26,BG28,BG30,BG32,BG34,BG36,BG38,BG40,BG42,BG44)</f>
        <v>0</v>
      </c>
      <c r="BH46" s="290"/>
      <c r="BI46" s="290"/>
      <c r="BJ46" s="127" t="s">
        <v>107</v>
      </c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</row>
    <row r="47" spans="2:89" ht="15.95" customHeight="1" x14ac:dyDescent="0.25">
      <c r="B47" s="228" t="str">
        <f>IF(OR(X23="SI",X25="SI",X27="SI",X29="SI",X31="SI",X33="SI",X35="SI",X37="SI",X39="SI",X41="SI",X43="SI"),"IL PREZZO DEL PUSH E' A PARTE , GUARDARE IL LISTINO","")</f>
        <v/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135"/>
      <c r="AD47" s="289" t="str">
        <f>IF(OR(Z23="SI",Z25="SI",Z27="SI",Z29="SI",Z31="SI",Z33="SI",Z35="SI",Z37="SI",Z39="SI",Z41="SI",Z43="SI"),"IL PREZZO DEL SINCRO E' A PARTE , GUARDARE IL LISTINO","")</f>
        <v/>
      </c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100"/>
      <c r="BG47" s="283" t="s">
        <v>176</v>
      </c>
      <c r="BH47" s="284"/>
      <c r="BI47" s="284"/>
      <c r="BJ47" s="285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</row>
    <row r="48" spans="2:89" ht="15.95" customHeight="1" x14ac:dyDescent="0.25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136"/>
      <c r="BC48" s="136"/>
      <c r="BD48" s="136"/>
      <c r="BE48" s="136"/>
      <c r="BF48" s="100"/>
      <c r="BG48" s="286"/>
      <c r="BH48" s="287"/>
      <c r="BI48" s="287"/>
      <c r="BJ48" s="288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</row>
    <row r="49" spans="102:150" s="80" customFormat="1" x14ac:dyDescent="0.25"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</row>
    <row r="50" spans="102:150" s="80" customFormat="1" x14ac:dyDescent="0.25"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</row>
    <row r="51" spans="102:150" s="80" customFormat="1" x14ac:dyDescent="0.25"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</row>
    <row r="52" spans="102:150" s="80" customFormat="1" x14ac:dyDescent="0.25"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</row>
    <row r="53" spans="102:150" s="80" customFormat="1" x14ac:dyDescent="0.25"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</row>
    <row r="54" spans="102:150" s="80" customFormat="1" x14ac:dyDescent="0.25"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</row>
    <row r="55" spans="102:150" s="80" customFormat="1" x14ac:dyDescent="0.25"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</row>
    <row r="56" spans="102:150" s="80" customFormat="1" x14ac:dyDescent="0.25"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</row>
    <row r="57" spans="102:150" s="80" customFormat="1" x14ac:dyDescent="0.25"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</row>
    <row r="58" spans="102:150" s="80" customFormat="1" x14ac:dyDescent="0.25"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</row>
    <row r="59" spans="102:150" s="80" customFormat="1" x14ac:dyDescent="0.25"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</row>
    <row r="60" spans="102:150" s="80" customFormat="1" x14ac:dyDescent="0.25"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</row>
    <row r="61" spans="102:150" s="80" customFormat="1" x14ac:dyDescent="0.25"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</row>
    <row r="62" spans="102:150" s="80" customFormat="1" x14ac:dyDescent="0.25"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</row>
    <row r="63" spans="102:150" s="80" customFormat="1" x14ac:dyDescent="0.25"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</row>
    <row r="64" spans="102:150" s="80" customFormat="1" x14ac:dyDescent="0.25"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</row>
    <row r="65" spans="102:150" s="80" customFormat="1" x14ac:dyDescent="0.25"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</row>
    <row r="66" spans="102:150" s="80" customFormat="1" x14ac:dyDescent="0.25"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</row>
    <row r="67" spans="102:150" s="80" customFormat="1" x14ac:dyDescent="0.25"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</row>
    <row r="68" spans="102:150" s="80" customFormat="1" x14ac:dyDescent="0.25"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</row>
    <row r="69" spans="102:150" s="80" customFormat="1" x14ac:dyDescent="0.25"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</row>
    <row r="70" spans="102:150" s="80" customFormat="1" x14ac:dyDescent="0.25"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</row>
    <row r="71" spans="102:150" s="80" customFormat="1" x14ac:dyDescent="0.25"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</row>
    <row r="72" spans="102:150" s="80" customFormat="1" x14ac:dyDescent="0.25"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</row>
    <row r="73" spans="102:150" s="80" customFormat="1" x14ac:dyDescent="0.25"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</row>
    <row r="74" spans="102:150" s="80" customFormat="1" x14ac:dyDescent="0.25"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</row>
    <row r="75" spans="102:150" s="80" customFormat="1" x14ac:dyDescent="0.25"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</row>
    <row r="76" spans="102:150" s="80" customFormat="1" x14ac:dyDescent="0.25"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</row>
    <row r="77" spans="102:150" s="80" customFormat="1" x14ac:dyDescent="0.25"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</row>
    <row r="78" spans="102:150" s="80" customFormat="1" x14ac:dyDescent="0.25"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</row>
    <row r="79" spans="102:150" s="80" customFormat="1" x14ac:dyDescent="0.25"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</row>
    <row r="80" spans="102:150" s="80" customFormat="1" x14ac:dyDescent="0.25"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</row>
    <row r="81" spans="102:150" s="80" customFormat="1" x14ac:dyDescent="0.25"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</row>
    <row r="82" spans="102:150" s="80" customFormat="1" x14ac:dyDescent="0.25"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</row>
    <row r="83" spans="102:150" s="80" customFormat="1" x14ac:dyDescent="0.25"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</row>
    <row r="84" spans="102:150" s="80" customFormat="1" x14ac:dyDescent="0.25"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</row>
    <row r="85" spans="102:150" s="80" customFormat="1" x14ac:dyDescent="0.25"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</row>
    <row r="86" spans="102:150" s="80" customFormat="1" x14ac:dyDescent="0.25"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</row>
    <row r="87" spans="102:150" s="80" customFormat="1" x14ac:dyDescent="0.25"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</row>
    <row r="88" spans="102:150" s="80" customFormat="1" x14ac:dyDescent="0.25"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</row>
  </sheetData>
  <sheetProtection algorithmName="SHA-512" hashValue="qM030bWcBo4cLBufFGl0/keNSYWj85cDZbEGHui3M4dFnY1a3P6zg1YagQhbH6TuxQdsWyCLAdsVWzyv/06FPg==" saltValue="cyksX5dk4NolvijtIEU3ww==" spinCount="100000" sheet="1" selectLockedCells="1"/>
  <dataConsolidate/>
  <mergeCells count="245">
    <mergeCell ref="BG47:BJ48"/>
    <mergeCell ref="B47:AB47"/>
    <mergeCell ref="AD47:BE47"/>
    <mergeCell ref="BB33:BF33"/>
    <mergeCell ref="BB35:BF35"/>
    <mergeCell ref="BB41:BF41"/>
    <mergeCell ref="BB43:BF43"/>
    <mergeCell ref="AW33:BA34"/>
    <mergeCell ref="AS33:AV34"/>
    <mergeCell ref="AC39:AF40"/>
    <mergeCell ref="X39:Y40"/>
    <mergeCell ref="X41:Y42"/>
    <mergeCell ref="X43:Y44"/>
    <mergeCell ref="K35:O36"/>
    <mergeCell ref="E43:G44"/>
    <mergeCell ref="E39:G40"/>
    <mergeCell ref="E41:G42"/>
    <mergeCell ref="BG46:BI46"/>
    <mergeCell ref="Z41:AB42"/>
    <mergeCell ref="Z43:AB44"/>
    <mergeCell ref="T35:W36"/>
    <mergeCell ref="B46:D46"/>
    <mergeCell ref="AK43:AR44"/>
    <mergeCell ref="Z33:AB34"/>
    <mergeCell ref="AA2:AO3"/>
    <mergeCell ref="AS2:BA3"/>
    <mergeCell ref="AC20:AJ20"/>
    <mergeCell ref="BG20:BJ22"/>
    <mergeCell ref="AC21:AF22"/>
    <mergeCell ref="AG21:AJ22"/>
    <mergeCell ref="BI11:BJ11"/>
    <mergeCell ref="AB18:AI18"/>
    <mergeCell ref="AB11:AD11"/>
    <mergeCell ref="BE2:BJ3"/>
    <mergeCell ref="AW20:BA22"/>
    <mergeCell ref="X23:Y24"/>
    <mergeCell ref="AC23:AF24"/>
    <mergeCell ref="AG23:AJ24"/>
    <mergeCell ref="AS25:AV26"/>
    <mergeCell ref="AW25:BA26"/>
    <mergeCell ref="AK23:AR24"/>
    <mergeCell ref="AK25:AR26"/>
    <mergeCell ref="Z23:AB24"/>
    <mergeCell ref="Z25:AB26"/>
    <mergeCell ref="X27:Y28"/>
    <mergeCell ref="T31:W32"/>
    <mergeCell ref="T29:W30"/>
    <mergeCell ref="T27:W28"/>
    <mergeCell ref="AC31:AF32"/>
    <mergeCell ref="Z27:AB28"/>
    <mergeCell ref="Z29:AB30"/>
    <mergeCell ref="Z31:AB32"/>
    <mergeCell ref="T25:W26"/>
    <mergeCell ref="X25:Y26"/>
    <mergeCell ref="AC25:AF26"/>
    <mergeCell ref="T4:Z4"/>
    <mergeCell ref="AA4:BA4"/>
    <mergeCell ref="V10:X10"/>
    <mergeCell ref="BI10:BJ10"/>
    <mergeCell ref="AB10:AD10"/>
    <mergeCell ref="AB17:AI17"/>
    <mergeCell ref="S17:Z17"/>
    <mergeCell ref="P20:S22"/>
    <mergeCell ref="T20:W22"/>
    <mergeCell ref="AK20:AR20"/>
    <mergeCell ref="BE4:BF4"/>
    <mergeCell ref="S18:Z18"/>
    <mergeCell ref="S11:U11"/>
    <mergeCell ref="AK21:AR22"/>
    <mergeCell ref="Z20:AB20"/>
    <mergeCell ref="Z21:AB22"/>
    <mergeCell ref="BK33:BP34"/>
    <mergeCell ref="BK35:BP36"/>
    <mergeCell ref="BK37:BP38"/>
    <mergeCell ref="AC33:AF34"/>
    <mergeCell ref="BG38:BI38"/>
    <mergeCell ref="BG27:BI27"/>
    <mergeCell ref="BG29:BI29"/>
    <mergeCell ref="BG31:BI31"/>
    <mergeCell ref="BG35:BI35"/>
    <mergeCell ref="BG37:BI37"/>
    <mergeCell ref="AS31:AV32"/>
    <mergeCell ref="AW27:BA28"/>
    <mergeCell ref="BG30:BI30"/>
    <mergeCell ref="BG32:BI32"/>
    <mergeCell ref="BG34:BI34"/>
    <mergeCell ref="BG36:BI36"/>
    <mergeCell ref="AW31:BA32"/>
    <mergeCell ref="AG33:AJ34"/>
    <mergeCell ref="BG33:BI33"/>
    <mergeCell ref="BB27:BF27"/>
    <mergeCell ref="AK27:AR28"/>
    <mergeCell ref="AK29:AR30"/>
    <mergeCell ref="BB29:BF29"/>
    <mergeCell ref="BB31:BF31"/>
    <mergeCell ref="BK39:BP40"/>
    <mergeCell ref="BK41:BP42"/>
    <mergeCell ref="BK43:BP44"/>
    <mergeCell ref="BK23:BP24"/>
    <mergeCell ref="BK25:BP26"/>
    <mergeCell ref="BK27:BP28"/>
    <mergeCell ref="BK29:BP30"/>
    <mergeCell ref="AS29:AV30"/>
    <mergeCell ref="AW29:BA30"/>
    <mergeCell ref="BG26:BI26"/>
    <mergeCell ref="BG28:BI28"/>
    <mergeCell ref="BG39:BI39"/>
    <mergeCell ref="BG41:BI41"/>
    <mergeCell ref="BG43:BI43"/>
    <mergeCell ref="AS35:AV36"/>
    <mergeCell ref="AS37:AV38"/>
    <mergeCell ref="AS39:AV40"/>
    <mergeCell ref="AS41:AV42"/>
    <mergeCell ref="AS43:AV44"/>
    <mergeCell ref="AW35:BA36"/>
    <mergeCell ref="AW37:BA38"/>
    <mergeCell ref="AW41:BA42"/>
    <mergeCell ref="AW43:BA44"/>
    <mergeCell ref="BK31:BP32"/>
    <mergeCell ref="P23:S24"/>
    <mergeCell ref="T23:W24"/>
    <mergeCell ref="X20:Y22"/>
    <mergeCell ref="C20:D22"/>
    <mergeCell ref="E20:G22"/>
    <mergeCell ref="H20:J22"/>
    <mergeCell ref="K20:O22"/>
    <mergeCell ref="AG31:AJ32"/>
    <mergeCell ref="B27:B28"/>
    <mergeCell ref="P25:S26"/>
    <mergeCell ref="B20:B22"/>
    <mergeCell ref="C25:D26"/>
    <mergeCell ref="E25:G26"/>
    <mergeCell ref="H25:J26"/>
    <mergeCell ref="K25:O26"/>
    <mergeCell ref="B25:B26"/>
    <mergeCell ref="B31:B32"/>
    <mergeCell ref="C31:D32"/>
    <mergeCell ref="E31:G32"/>
    <mergeCell ref="H31:J32"/>
    <mergeCell ref="K31:O32"/>
    <mergeCell ref="B29:B30"/>
    <mergeCell ref="E29:G30"/>
    <mergeCell ref="C29:D30"/>
    <mergeCell ref="B23:B24"/>
    <mergeCell ref="C23:D24"/>
    <mergeCell ref="E23:G24"/>
    <mergeCell ref="H23:J24"/>
    <mergeCell ref="K23:O24"/>
    <mergeCell ref="B33:B34"/>
    <mergeCell ref="C35:D36"/>
    <mergeCell ref="C37:D38"/>
    <mergeCell ref="C43:D44"/>
    <mergeCell ref="B35:B36"/>
    <mergeCell ref="B37:B38"/>
    <mergeCell ref="B39:B40"/>
    <mergeCell ref="B41:B42"/>
    <mergeCell ref="B43:B44"/>
    <mergeCell ref="H39:J40"/>
    <mergeCell ref="H41:J42"/>
    <mergeCell ref="H43:J44"/>
    <mergeCell ref="C39:D40"/>
    <mergeCell ref="E33:G34"/>
    <mergeCell ref="H33:J34"/>
    <mergeCell ref="K33:O34"/>
    <mergeCell ref="C27:D28"/>
    <mergeCell ref="E27:G28"/>
    <mergeCell ref="E35:G36"/>
    <mergeCell ref="H27:J28"/>
    <mergeCell ref="K27:O28"/>
    <mergeCell ref="P27:S28"/>
    <mergeCell ref="P35:S36"/>
    <mergeCell ref="H35:J36"/>
    <mergeCell ref="H37:J38"/>
    <mergeCell ref="P31:S32"/>
    <mergeCell ref="P29:S30"/>
    <mergeCell ref="E37:G38"/>
    <mergeCell ref="K37:O38"/>
    <mergeCell ref="H29:J30"/>
    <mergeCell ref="K29:O30"/>
    <mergeCell ref="Z35:AB36"/>
    <mergeCell ref="Z37:AB38"/>
    <mergeCell ref="Z39:AB40"/>
    <mergeCell ref="AW23:BA24"/>
    <mergeCell ref="BG24:BI24"/>
    <mergeCell ref="BB23:BF23"/>
    <mergeCell ref="AK31:AR32"/>
    <mergeCell ref="AK33:AR34"/>
    <mergeCell ref="AK35:AR36"/>
    <mergeCell ref="AK37:AR38"/>
    <mergeCell ref="AK39:AR40"/>
    <mergeCell ref="AW39:BA40"/>
    <mergeCell ref="BG23:BI23"/>
    <mergeCell ref="AG27:AJ28"/>
    <mergeCell ref="AC29:AF30"/>
    <mergeCell ref="AC27:AF28"/>
    <mergeCell ref="BB25:BF25"/>
    <mergeCell ref="AG25:AJ26"/>
    <mergeCell ref="AK41:AR42"/>
    <mergeCell ref="AS23:AV24"/>
    <mergeCell ref="B48:BA48"/>
    <mergeCell ref="BB3:BD3"/>
    <mergeCell ref="C33:D34"/>
    <mergeCell ref="K39:O40"/>
    <mergeCell ref="K41:O42"/>
    <mergeCell ref="K43:O44"/>
    <mergeCell ref="C41:D42"/>
    <mergeCell ref="P33:S34"/>
    <mergeCell ref="T39:W40"/>
    <mergeCell ref="T41:W42"/>
    <mergeCell ref="T43:W44"/>
    <mergeCell ref="X35:Y36"/>
    <mergeCell ref="X37:Y38"/>
    <mergeCell ref="P37:S38"/>
    <mergeCell ref="P39:S40"/>
    <mergeCell ref="P41:S42"/>
    <mergeCell ref="P43:S44"/>
    <mergeCell ref="AC37:AF38"/>
    <mergeCell ref="T37:W38"/>
    <mergeCell ref="AC41:AF42"/>
    <mergeCell ref="E46:BF46"/>
    <mergeCell ref="T33:W34"/>
    <mergeCell ref="AC43:AF44"/>
    <mergeCell ref="AG29:AJ30"/>
    <mergeCell ref="H2:S3"/>
    <mergeCell ref="BE11:BG11"/>
    <mergeCell ref="T2:Z3"/>
    <mergeCell ref="BB20:BF22"/>
    <mergeCell ref="H4:S4"/>
    <mergeCell ref="BG40:BI40"/>
    <mergeCell ref="BG42:BI42"/>
    <mergeCell ref="BG44:BI44"/>
    <mergeCell ref="BB39:BF39"/>
    <mergeCell ref="BB37:BF37"/>
    <mergeCell ref="AG35:AJ36"/>
    <mergeCell ref="AG37:AJ38"/>
    <mergeCell ref="AG39:AJ40"/>
    <mergeCell ref="AG41:AJ42"/>
    <mergeCell ref="AG43:AJ44"/>
    <mergeCell ref="AC35:AF36"/>
    <mergeCell ref="X33:Y34"/>
    <mergeCell ref="X31:Y32"/>
    <mergeCell ref="X29:Y30"/>
    <mergeCell ref="BG25:BI25"/>
    <mergeCell ref="AS27:AV28"/>
    <mergeCell ref="AS20:AV22"/>
  </mergeCells>
  <conditionalFormatting sqref="AW23:BA44">
    <cfRule type="containsText" dxfId="64" priority="1" operator="containsText" text="RICHIEDERE_PREVENTIVO">
      <formula>NOT(ISERROR(SEARCH("RICHIEDERE_PREVENTIVO",AW23)))</formula>
    </cfRule>
  </conditionalFormatting>
  <conditionalFormatting sqref="BK23 BK25 BK27 BK29 BK31 BK33 BK35 BK37 BK39 BK41 BK43">
    <cfRule type="containsText" dxfId="63" priority="25" operator="containsText" text="ordine incompleto!">
      <formula>NOT(ISERROR(SEARCH("ordine incompleto!",BK23)))</formula>
    </cfRule>
    <cfRule type="containsText" dxfId="62" priority="26" operator="containsText" text="NO">
      <formula>NOT(ISERROR(SEARCH("NO",BK23)))</formula>
    </cfRule>
    <cfRule type="cellIs" dxfId="61" priority="27" operator="equal">
      <formula>"""NO"""</formula>
    </cfRule>
  </conditionalFormatting>
  <dataValidations disablePrompts="1" count="59">
    <dataValidation type="list" allowBlank="1" showInputMessage="1" showErrorMessage="1" sqref="AG23:AJ24" xr:uid="{FFD2823A-D01B-44D1-A702-D3715D8BCD92}">
      <formula1>INDIRECT(SCELTAMATERIALEINTERNOA)</formula1>
    </dataValidation>
    <dataValidation type="list" allowBlank="1" showInputMessage="1" showErrorMessage="1" sqref="AS23 AS35 AS37:AV38 AS39 AS43:AV44 AS41 AS25 AS27 AS29 AS31 AS33" xr:uid="{49D7C24C-ACCA-4423-A131-3ECC04FB2087}">
      <formula1>PROFILO</formula1>
    </dataValidation>
    <dataValidation type="list" allowBlank="1" showInputMessage="1" showErrorMessage="1" sqref="AK23" xr:uid="{16BD4C2D-4D8B-4FD2-A25C-029829C15074}">
      <formula1>INDIRECT(SCELTASOTTOLAVELLOA)</formula1>
    </dataValidation>
    <dataValidation type="list" allowBlank="1" showInputMessage="1" showErrorMessage="1" sqref="AC23:AF24" xr:uid="{52D69B42-5436-4866-9780-2F0A868F85C7}">
      <formula1>INDIRECT(SCELTAINTERNOA)</formula1>
    </dataValidation>
    <dataValidation type="list" allowBlank="1" showInputMessage="1" showErrorMessage="1" sqref="T23" xr:uid="{B1C8CBCF-D8D2-4949-9B29-82C356E0601C}">
      <formula1>INDIRECT(SCELTAPORTATAA)</formula1>
    </dataValidation>
    <dataValidation type="list" allowBlank="1" showInputMessage="1" showErrorMessage="1" sqref="P23:S24" xr:uid="{F64013CB-EBD7-4A70-865E-631101A83EE6}">
      <formula1>INDIRECT(SCELTAA)</formula1>
    </dataValidation>
    <dataValidation type="list" allowBlank="1" showInputMessage="1" showErrorMessage="1" sqref="H23 H35 H37 H39 H41 H43 H25 H27 H29 H31 H33" xr:uid="{11B6BA94-E2E2-4224-9097-FFCAA0BEBBFD}">
      <formula1>ALTEZZA</formula1>
    </dataValidation>
    <dataValidation type="list" allowBlank="1" showInputMessage="1" showErrorMessage="1" sqref="E23 E35 E37 E39 E41 E43 E25 E27 E29 E31 E33" xr:uid="{D2D8D062-D07D-4367-8488-AE861001A3FB}">
      <formula1>COLORE</formula1>
    </dataValidation>
    <dataValidation type="list" allowBlank="1" showInputMessage="1" showErrorMessage="1" sqref="P35:S36" xr:uid="{4F101D32-4493-4F08-A531-566EECA0A1A6}">
      <formula1>INDIRECT(SCELTAG)</formula1>
    </dataValidation>
    <dataValidation type="list" allowBlank="1" showInputMessage="1" showErrorMessage="1" sqref="P37:S38" xr:uid="{24D472C4-4CD5-41D8-897A-C90E83C94867}">
      <formula1>INDIRECT(SCELTAH)</formula1>
    </dataValidation>
    <dataValidation type="list" allowBlank="1" showInputMessage="1" showErrorMessage="1" sqref="P39:S40" xr:uid="{FB64CB7B-861D-4FFA-ACB1-9C423989399F}">
      <formula1>INDIRECT(SCELTAI)</formula1>
    </dataValidation>
    <dataValidation type="list" allowBlank="1" showInputMessage="1" showErrorMessage="1" sqref="T35:W36" xr:uid="{A084CC9A-8DE0-458C-8C64-1C35DCAE8627}">
      <formula1>INDIRECT(SCELTAPORTATAG)</formula1>
    </dataValidation>
    <dataValidation type="list" allowBlank="1" showInputMessage="1" showErrorMessage="1" sqref="T37:W38" xr:uid="{89E8181B-5EEE-4F76-820E-54EEAAA0915A}">
      <formula1>INDIRECT(SCELTAPORTATAH)</formula1>
    </dataValidation>
    <dataValidation type="list" allowBlank="1" showInputMessage="1" showErrorMessage="1" sqref="T39:W40" xr:uid="{2E44D893-8494-45CC-A6E2-E53036512046}">
      <formula1>INDIRECT(SCELTAPORTATAI)</formula1>
    </dataValidation>
    <dataValidation type="list" allowBlank="1" showInputMessage="1" showErrorMessage="1" sqref="AC25:AF26" xr:uid="{18AE2938-79BB-4C95-856A-0985C552E794}">
      <formula1>INDIRECT(SCELTAINTERNOB)</formula1>
    </dataValidation>
    <dataValidation type="list" allowBlank="1" showInputMessage="1" showErrorMessage="1" sqref="AC27:AF28" xr:uid="{84EE32D1-1EAD-4C10-BD65-5697E8A24482}">
      <formula1>INDIRECT(SCELTAINTERNOC)</formula1>
    </dataValidation>
    <dataValidation type="list" allowBlank="1" showInputMessage="1" showErrorMessage="1" sqref="AC29:AF30" xr:uid="{6F9EB79F-8EB3-46D4-A32E-FD65319CB26E}">
      <formula1>INDIRECT(SCELTAINTERNOD)</formula1>
    </dataValidation>
    <dataValidation type="list" allowBlank="1" showInputMessage="1" showErrorMessage="1" sqref="AC31:AF32" xr:uid="{135015B3-1EB6-486E-B8DE-1AD797D6BF9E}">
      <formula1>INDIRECT(SCELTAINTERNOE)</formula1>
    </dataValidation>
    <dataValidation type="list" allowBlank="1" showInputMessage="1" showErrorMessage="1" sqref="AC33:AF34" xr:uid="{CD8808BC-3601-459B-AF0D-7C0AF26636EF}">
      <formula1>INDIRECT(SCELTAINTERNOF)</formula1>
    </dataValidation>
    <dataValidation type="list" allowBlank="1" showInputMessage="1" showErrorMessage="1" sqref="AC35:AF36" xr:uid="{69D52387-697F-4D03-B3E4-EACFAE77F612}">
      <formula1>INDIRECT(SCELTAINTERNOG)</formula1>
    </dataValidation>
    <dataValidation type="list" allowBlank="1" showInputMessage="1" showErrorMessage="1" sqref="AC37:AF38" xr:uid="{6490F521-E4BC-419C-B192-EC875504A5D2}">
      <formula1>INDIRECT(SCELTAINTERNOH)</formula1>
    </dataValidation>
    <dataValidation type="list" allowBlank="1" showInputMessage="1" showErrorMessage="1" sqref="AC39:AF40" xr:uid="{6D4C3DCE-21F7-42FC-A0BB-4CE3D804CCAF}">
      <formula1>INDIRECT(SCELTAINTERNOI)</formula1>
    </dataValidation>
    <dataValidation type="list" allowBlank="1" showInputMessage="1" showErrorMessage="1" sqref="AG25:AJ26" xr:uid="{E75C74F8-0FED-4B7F-915C-31B97443FD87}">
      <formula1>INDIRECT(SCELTAMATERIALEINTERNOB)</formula1>
    </dataValidation>
    <dataValidation type="list" allowBlank="1" showInputMessage="1" showErrorMessage="1" sqref="AG27:AJ28" xr:uid="{78A8AD98-DA93-478B-9E96-8E5258956A20}">
      <formula1>INDIRECT(SCELTAMATERIALEINTERNOC)</formula1>
    </dataValidation>
    <dataValidation type="list" allowBlank="1" showInputMessage="1" showErrorMessage="1" sqref="AG29:AJ30" xr:uid="{41FE9370-D924-4BC4-8A99-96F1C53D6B2F}">
      <formula1>INDIRECT(SCELTAMATERIALEINTERNOD)</formula1>
    </dataValidation>
    <dataValidation type="list" allowBlank="1" showInputMessage="1" showErrorMessage="1" sqref="AG31:AJ32" xr:uid="{F410E507-2E9E-418D-ADE3-9179149376CE}">
      <formula1>INDIRECT(SCELTAMATERIALEINTERNOE)</formula1>
    </dataValidation>
    <dataValidation type="list" allowBlank="1" showInputMessage="1" showErrorMessage="1" sqref="AG33:AJ34" xr:uid="{E3F79C5E-DC1C-4542-8651-0AF5E25ABB17}">
      <formula1>INDIRECT(SCELTAMATERIALEINTERNOF)</formula1>
    </dataValidation>
    <dataValidation type="list" allowBlank="1" showInputMessage="1" showErrorMessage="1" sqref="AG35:AJ36" xr:uid="{FF297488-CD4C-4047-92DA-48B07F5BD4EC}">
      <formula1>INDIRECT(SCELTAMATERIALEINTERNOG)</formula1>
    </dataValidation>
    <dataValidation type="list" allowBlank="1" showInputMessage="1" showErrorMessage="1" sqref="AG37:AJ38" xr:uid="{E19DCB8A-2FE3-4A5C-BD64-C5BFB9941B60}">
      <formula1>INDIRECT(SCELTAMATERIALEINTERNOH)</formula1>
    </dataValidation>
    <dataValidation type="list" allowBlank="1" showInputMessage="1" showErrorMessage="1" sqref="AG39:AJ40" xr:uid="{57E69404-EF88-4F7B-A081-7F64AB2BAD1D}">
      <formula1>INDIRECT(SCELTAMATERIALEINTERNOI)</formula1>
    </dataValidation>
    <dataValidation type="list" allowBlank="1" showInputMessage="1" showErrorMessage="1" sqref="AK35" xr:uid="{AEAF858D-9B43-4C7D-BBA5-056BD74EB890}">
      <formula1>INDIRECT(SCELTASOTTOLAVELLOG)</formula1>
    </dataValidation>
    <dataValidation type="list" allowBlank="1" showInputMessage="1" showErrorMessage="1" sqref="AK37" xr:uid="{B38E0A35-A812-4632-A54F-D2B4CC5F6A72}">
      <formula1>INDIRECT(SCELTASOTTOLAVELLOH)</formula1>
    </dataValidation>
    <dataValidation type="list" allowBlank="1" showInputMessage="1" showErrorMessage="1" sqref="AK39" xr:uid="{30629AA9-AEC8-4292-BB9D-3E91AABD50A0}">
      <formula1>INDIRECT(SCELTASOTTOLAVELLOI)</formula1>
    </dataValidation>
    <dataValidation type="list" allowBlank="1" showInputMessage="1" showErrorMessage="1" sqref="AK25" xr:uid="{66751644-1C08-4E4D-9915-E34F04B7F841}">
      <formula1>INDIRECT(SCELTASOTTOLAVELLOB)</formula1>
    </dataValidation>
    <dataValidation type="list" allowBlank="1" showInputMessage="1" showErrorMessage="1" sqref="Z23:AB44" xr:uid="{E1E5EC31-827E-4C47-9293-1D63D4C3E287}">
      <formula1>BARRASINCRO</formula1>
    </dataValidation>
    <dataValidation type="list" allowBlank="1" showInputMessage="1" showErrorMessage="1" sqref="P41:S42" xr:uid="{D26D4D8A-69B2-4495-825D-3E6F4642CB4F}">
      <formula1>INDIRECT(SCELTAL)</formula1>
    </dataValidation>
    <dataValidation type="list" allowBlank="1" showInputMessage="1" showErrorMessage="1" sqref="P43:S44" xr:uid="{224D0FE6-6FB8-4A10-A9A3-D9125B0E23DA}">
      <formula1>INDIRECT(SCELTAM)</formula1>
    </dataValidation>
    <dataValidation type="list" allowBlank="1" showInputMessage="1" showErrorMessage="1" sqref="T41:W42" xr:uid="{334AF0E8-E967-4A5B-B42A-2504E5E21DEE}">
      <formula1>INDIRECT(SCELTAPORTATAL)</formula1>
    </dataValidation>
    <dataValidation type="list" allowBlank="1" showInputMessage="1" showErrorMessage="1" sqref="T43:W44" xr:uid="{19730F51-E550-4AAA-967E-F1B0A751E60A}">
      <formula1>INDIRECT(SCELTAPORTATAM)</formula1>
    </dataValidation>
    <dataValidation type="list" allowBlank="1" showInputMessage="1" showErrorMessage="1" sqref="AC41:AF42" xr:uid="{69BF72AE-8B90-4514-B837-8A5CA2DB8C34}">
      <formula1>INDIRECT(SCELTAINTERNOL)</formula1>
    </dataValidation>
    <dataValidation type="list" allowBlank="1" showInputMessage="1" showErrorMessage="1" sqref="AC43:AF44" xr:uid="{C165C203-A73A-4634-8CFD-A71A227344A0}">
      <formula1>INDIRECT(SCELTAINTERNOM)</formula1>
    </dataValidation>
    <dataValidation type="list" allowBlank="1" showInputMessage="1" showErrorMessage="1" sqref="AG41:AJ42" xr:uid="{B3532464-8B60-4785-8009-23A06FBCE774}">
      <formula1>INDIRECT(SCELTAMATERIALEINTERNOL)</formula1>
    </dataValidation>
    <dataValidation type="list" allowBlank="1" showInputMessage="1" showErrorMessage="1" sqref="AG43:AJ44" xr:uid="{0E3EB030-C374-4CEA-8A3A-C9E89EAE7CC6}">
      <formula1>INDIRECT(SCELTAMATERIALEINTERNOM)</formula1>
    </dataValidation>
    <dataValidation type="list" allowBlank="1" showInputMessage="1" showErrorMessage="1" sqref="AK41" xr:uid="{3649BE28-F425-4F29-BB25-61D37F447513}">
      <formula1>INDIRECT(SCELTASOTTOLAVELLOL)</formula1>
    </dataValidation>
    <dataValidation type="list" allowBlank="1" showInputMessage="1" showErrorMessage="1" sqref="AK43" xr:uid="{E77C0735-796E-4284-B077-086F5C452404}">
      <formula1>INDIRECT(SCELTASOTTOLAVELLOM)</formula1>
    </dataValidation>
    <dataValidation type="list" allowBlank="1" showInputMessage="1" showErrorMessage="1" sqref="T25:W26" xr:uid="{95E16730-0634-4D39-B180-F7BF9E2561EE}">
      <formula1>INDIRECT(SCELTAPORTATAB)</formula1>
    </dataValidation>
    <dataValidation type="list" allowBlank="1" showInputMessage="1" showErrorMessage="1" sqref="T27:W28" xr:uid="{85B3FC80-0139-4A6D-9F82-D74666B4CABE}">
      <formula1>INDIRECT(SCELTAPORTATAC)</formula1>
    </dataValidation>
    <dataValidation type="list" allowBlank="1" showInputMessage="1" showErrorMessage="1" sqref="T29:W30" xr:uid="{1B26575F-8022-4402-810B-F67302B64C6B}">
      <formula1>INDIRECT(SCELTAPORTATAD)</formula1>
    </dataValidation>
    <dataValidation type="list" allowBlank="1" showInputMessage="1" showErrorMessage="1" sqref="T31:W32" xr:uid="{66F060E8-4778-47D6-86B4-BFA38E4AB83B}">
      <formula1>INDIRECT(SCELTAPORTATAE)</formula1>
    </dataValidation>
    <dataValidation type="list" allowBlank="1" showInputMessage="1" showErrorMessage="1" sqref="T33:W34" xr:uid="{240B6F47-31FE-46E7-9CE5-FA2E1416F219}">
      <formula1>INDIRECT(SCELTAPORTATAF)</formula1>
    </dataValidation>
    <dataValidation type="list" allowBlank="1" showInputMessage="1" showErrorMessage="1" sqref="P25:S26" xr:uid="{706106A6-18B9-4A15-AF58-04B950490C84}">
      <formula1>INDIRECT(SCELTAB)</formula1>
    </dataValidation>
    <dataValidation type="list" allowBlank="1" showInputMessage="1" showErrorMessage="1" sqref="P27:S28" xr:uid="{001368F2-E206-4BE8-B77A-3F3F681AEF3E}">
      <formula1>INDIRECT(SCELTAC)</formula1>
    </dataValidation>
    <dataValidation type="list" allowBlank="1" showInputMessage="1" showErrorMessage="1" sqref="P29:S30" xr:uid="{5D6A0752-17E9-4244-BCDE-0CEFA05DB63B}">
      <formula1>INDIRECT(SCELTAD)</formula1>
    </dataValidation>
    <dataValidation type="list" allowBlank="1" showInputMessage="1" showErrorMessage="1" sqref="P31:S32" xr:uid="{54EE15AC-C0CC-461D-B2F6-3480EC218144}">
      <formula1>INDIRECT(SCELTAE)</formula1>
    </dataValidation>
    <dataValidation type="list" allowBlank="1" showInputMessage="1" showErrorMessage="1" sqref="P33:S34" xr:uid="{0CF91D5D-422E-4E63-80D5-21DA69B5C42B}">
      <formula1>INDIRECT(SCELTAF)</formula1>
    </dataValidation>
    <dataValidation type="list" allowBlank="1" showInputMessage="1" showErrorMessage="1" sqref="AK27" xr:uid="{EE31BE86-E550-4376-B4EE-6CBCC696CF9E}">
      <formula1>INDIRECT(SCELTASOTTOLAVELLOC)</formula1>
    </dataValidation>
    <dataValidation type="list" allowBlank="1" showInputMessage="1" showErrorMessage="1" sqref="AK29" xr:uid="{12C27AE3-413F-4A2A-ABB0-337194B7A053}">
      <formula1>INDIRECT(SCELTASOTTOLAVELLOD)</formula1>
    </dataValidation>
    <dataValidation type="list" allowBlank="1" showInputMessage="1" showErrorMessage="1" sqref="AK31" xr:uid="{620771BD-45D0-4437-BF4F-D41B6BBDB573}">
      <formula1>INDIRECT(SCELTASOTTOLAVELLOE)</formula1>
    </dataValidation>
    <dataValidation type="list" allowBlank="1" showInputMessage="1" showErrorMessage="1" sqref="AK33" xr:uid="{C03D5EBD-59B0-4FA0-80DF-484CE30ADBA1}">
      <formula1>INDIRECT(SCELTASOTTOLAVELLOF)</formula1>
    </dataValidation>
  </dataValidations>
  <printOptions horizontalCentered="1" verticalCentered="1"/>
  <pageMargins left="0" right="0" top="0" bottom="0" header="0" footer="0"/>
  <pageSetup paperSize="9" scale="82" fitToHeight="0" orientation="landscape" r:id="rId1"/>
  <ignoredErrors>
    <ignoredError sqref="BG25 BG29 BG31 BG35 BG37 BG39 BG41 BG43 BG27 BG33" formula="1"/>
    <ignoredError sqref="AW23 AW25 AW27 AW29 AW31 AW33 AW35 AW37 AW39 AW41 AW4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F81367C-9C61-4081-B998-CC86C4CA9A5D}">
          <x14:formula1>
            <xm:f>FORMULE!$Q$24</xm:f>
          </x14:formula1>
          <xm:sqref>X23:Y44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F0334-CFED-4FC5-BFA2-A14D305BA8C6}">
  <sheetPr codeName="Foglio3"/>
  <dimension ref="A1:DB296"/>
  <sheetViews>
    <sheetView showGridLines="0" showRowColHeaders="0" zoomScale="80" zoomScaleNormal="80" zoomScaleSheetLayoutView="70" workbookViewId="0">
      <selection activeCell="B50" sqref="B50:B51"/>
    </sheetView>
  </sheetViews>
  <sheetFormatPr defaultRowHeight="15" x14ac:dyDescent="0.25"/>
  <cols>
    <col min="1" max="1" width="87" style="80" customWidth="1"/>
    <col min="2" max="2" width="2.7109375" customWidth="1"/>
    <col min="3" max="4" width="2.5703125" customWidth="1"/>
    <col min="5" max="10" width="3.7109375" customWidth="1"/>
    <col min="11" max="14" width="3.28515625" customWidth="1"/>
    <col min="15" max="18" width="2.7109375" customWidth="1"/>
    <col min="19" max="21" width="4.7109375" customWidth="1"/>
    <col min="22" max="24" width="3.7109375" customWidth="1"/>
    <col min="25" max="33" width="3.28515625" customWidth="1"/>
    <col min="34" max="34" width="2.85546875" customWidth="1"/>
    <col min="35" max="35" width="3.28515625" customWidth="1"/>
    <col min="36" max="38" width="2.7109375" customWidth="1"/>
    <col min="39" max="41" width="4.28515625" customWidth="1"/>
    <col min="42" max="78" width="3.28515625" style="80" customWidth="1"/>
    <col min="79" max="81" width="3.28515625" style="86" customWidth="1"/>
    <col min="82" max="106" width="9.140625" style="86"/>
  </cols>
  <sheetData>
    <row r="1" spans="2:106" s="80" customFormat="1" x14ac:dyDescent="0.25"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</row>
    <row r="2" spans="2:106" s="80" customFormat="1" x14ac:dyDescent="0.25"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</row>
    <row r="3" spans="2:106" s="80" customFormat="1" ht="15" customHeight="1" x14ac:dyDescent="0.25">
      <c r="AB3" s="81"/>
      <c r="AC3" s="81"/>
      <c r="AD3" s="81"/>
      <c r="AE3" s="81"/>
      <c r="AF3" s="82"/>
      <c r="AG3" s="82"/>
      <c r="AH3" s="82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</row>
    <row r="4" spans="2:106" ht="15" customHeight="1" x14ac:dyDescent="0.25">
      <c r="B4" s="334" t="s">
        <v>78</v>
      </c>
      <c r="C4" s="334"/>
      <c r="D4" s="334"/>
      <c r="E4" s="334"/>
      <c r="F4" s="334"/>
      <c r="G4" s="334"/>
      <c r="H4" s="334"/>
      <c r="I4" s="334"/>
      <c r="J4" s="334"/>
      <c r="K4" s="85"/>
      <c r="L4" s="85"/>
      <c r="M4" s="85"/>
      <c r="N4" s="85"/>
      <c r="O4" s="85"/>
      <c r="P4" s="321">
        <f>MODULO!AA2</f>
        <v>0</v>
      </c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>
        <f>MODULO!AS2</f>
        <v>0</v>
      </c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08">
        <f>MODULO!BE2</f>
        <v>0</v>
      </c>
      <c r="AO4" s="308"/>
      <c r="AP4" s="308"/>
      <c r="AQ4" s="308"/>
      <c r="AR4" s="308"/>
    </row>
    <row r="5" spans="2:106" ht="15" customHeight="1" x14ac:dyDescent="0.25">
      <c r="B5" s="334"/>
      <c r="C5" s="334"/>
      <c r="D5" s="334"/>
      <c r="E5" s="334"/>
      <c r="F5" s="334"/>
      <c r="G5" s="334"/>
      <c r="H5" s="334"/>
      <c r="I5" s="334"/>
      <c r="J5" s="334"/>
      <c r="K5" s="85"/>
      <c r="L5" s="335" t="s">
        <v>87</v>
      </c>
      <c r="M5" s="335"/>
      <c r="N5" s="335"/>
      <c r="O5" s="335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08"/>
      <c r="AO5" s="308"/>
      <c r="AP5" s="308"/>
      <c r="AQ5" s="308"/>
      <c r="AR5" s="308"/>
    </row>
    <row r="6" spans="2:106" ht="15" customHeight="1" x14ac:dyDescent="0.25">
      <c r="B6" s="309" t="str">
        <f>IF(MODULO!$BE$4="","",MODULO!$BE$4)</f>
        <v/>
      </c>
      <c r="C6" s="310"/>
      <c r="D6" s="310"/>
      <c r="E6" s="311"/>
      <c r="F6" s="141"/>
      <c r="G6" s="141"/>
      <c r="H6" s="85"/>
      <c r="I6" s="85"/>
      <c r="J6" s="85"/>
      <c r="K6" s="85"/>
      <c r="L6" s="85"/>
      <c r="M6" s="85"/>
      <c r="N6" s="85"/>
      <c r="O6" s="85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202"/>
      <c r="AB6" s="202"/>
      <c r="AC6" s="202"/>
      <c r="AD6" s="202"/>
      <c r="AE6" s="202"/>
      <c r="AF6" s="202"/>
      <c r="AJ6" s="307">
        <f>MODULO!AA4</f>
        <v>0</v>
      </c>
      <c r="AK6" s="307"/>
      <c r="AL6" s="307"/>
      <c r="AM6" s="307"/>
      <c r="AN6" s="307"/>
      <c r="AO6" s="307"/>
      <c r="AP6" s="307"/>
      <c r="AQ6" s="307"/>
      <c r="AR6" s="307"/>
    </row>
    <row r="7" spans="2:106" ht="15.75" customHeight="1" x14ac:dyDescent="0.25">
      <c r="B7" s="312"/>
      <c r="C7" s="313"/>
      <c r="D7" s="313"/>
      <c r="E7" s="314"/>
      <c r="F7" s="144"/>
      <c r="G7" s="141"/>
      <c r="J7" s="90"/>
      <c r="K7" s="143"/>
      <c r="L7" s="318" t="s">
        <v>133</v>
      </c>
      <c r="M7" s="318"/>
      <c r="N7" s="318"/>
      <c r="O7" s="318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90"/>
      <c r="AH7" s="335" t="s">
        <v>146</v>
      </c>
      <c r="AI7" s="335"/>
      <c r="AJ7" s="307"/>
      <c r="AK7" s="307"/>
      <c r="AL7" s="307"/>
      <c r="AM7" s="307"/>
      <c r="AN7" s="307"/>
      <c r="AO7" s="307"/>
      <c r="AP7" s="307"/>
      <c r="AQ7" s="307"/>
      <c r="AR7" s="307"/>
    </row>
    <row r="8" spans="2:106" ht="15" customHeight="1" x14ac:dyDescent="0.25">
      <c r="B8" s="315"/>
      <c r="C8" s="316"/>
      <c r="D8" s="316"/>
      <c r="E8" s="317"/>
      <c r="F8" s="142"/>
      <c r="G8" s="142"/>
      <c r="AP8"/>
      <c r="AQ8"/>
      <c r="AR8"/>
    </row>
    <row r="9" spans="2:106" ht="20.100000000000001" customHeight="1" x14ac:dyDescent="0.25">
      <c r="C9" s="326" t="s">
        <v>66</v>
      </c>
      <c r="D9" s="326"/>
      <c r="E9" s="326" t="s">
        <v>0</v>
      </c>
      <c r="F9" s="325"/>
      <c r="G9" s="325"/>
      <c r="H9" s="325" t="s">
        <v>111</v>
      </c>
      <c r="I9" s="325"/>
      <c r="J9" s="325"/>
      <c r="K9" s="325"/>
      <c r="L9" s="325"/>
      <c r="M9" s="325"/>
      <c r="N9" s="325"/>
      <c r="O9" s="319" t="s">
        <v>112</v>
      </c>
      <c r="P9" s="319"/>
      <c r="Q9" s="319"/>
      <c r="R9" s="319"/>
      <c r="S9" s="319" t="s">
        <v>110</v>
      </c>
      <c r="T9" s="319"/>
      <c r="U9" s="319"/>
      <c r="V9" s="338" t="s">
        <v>75</v>
      </c>
      <c r="W9" s="338"/>
      <c r="X9" s="338"/>
      <c r="Y9" s="341" t="s">
        <v>63</v>
      </c>
      <c r="Z9" s="342"/>
      <c r="AA9" s="342"/>
      <c r="AB9" s="342"/>
      <c r="AC9" s="342"/>
      <c r="AD9" s="342"/>
      <c r="AE9" s="343"/>
      <c r="AF9" s="319" t="s">
        <v>71</v>
      </c>
      <c r="AG9" s="319"/>
      <c r="AH9" s="319"/>
      <c r="AI9" s="319"/>
      <c r="AJ9" s="325" t="s">
        <v>83</v>
      </c>
      <c r="AK9" s="325"/>
      <c r="AL9" s="325"/>
      <c r="AM9" s="325" t="s">
        <v>72</v>
      </c>
      <c r="AN9" s="325"/>
      <c r="AO9" s="325"/>
      <c r="AP9" s="319" t="s">
        <v>116</v>
      </c>
      <c r="AQ9" s="319"/>
      <c r="AR9" s="319"/>
    </row>
    <row r="10" spans="2:106" ht="20.100000000000001" customHeight="1" x14ac:dyDescent="0.25">
      <c r="C10" s="325"/>
      <c r="D10" s="325"/>
      <c r="E10" s="325"/>
      <c r="F10" s="325"/>
      <c r="G10" s="325"/>
      <c r="H10" s="325" t="s">
        <v>4</v>
      </c>
      <c r="I10" s="325"/>
      <c r="J10" s="325"/>
      <c r="K10" s="336" t="s">
        <v>68</v>
      </c>
      <c r="L10" s="336"/>
      <c r="M10" s="336"/>
      <c r="N10" s="336"/>
      <c r="O10" s="319"/>
      <c r="P10" s="319"/>
      <c r="Q10" s="319"/>
      <c r="R10" s="319"/>
      <c r="S10" s="319"/>
      <c r="T10" s="319"/>
      <c r="U10" s="319"/>
      <c r="V10" s="338"/>
      <c r="W10" s="338"/>
      <c r="X10" s="338"/>
      <c r="Y10" s="344"/>
      <c r="Z10" s="345"/>
      <c r="AA10" s="345"/>
      <c r="AB10" s="345"/>
      <c r="AC10" s="345"/>
      <c r="AD10" s="345"/>
      <c r="AE10" s="346"/>
      <c r="AF10" s="319"/>
      <c r="AG10" s="319"/>
      <c r="AH10" s="319"/>
      <c r="AI10" s="319"/>
      <c r="AJ10" s="325"/>
      <c r="AK10" s="325"/>
      <c r="AL10" s="325"/>
      <c r="AM10" s="325"/>
      <c r="AN10" s="325"/>
      <c r="AO10" s="325"/>
      <c r="AP10" s="319"/>
      <c r="AQ10" s="319"/>
      <c r="AR10" s="319"/>
    </row>
    <row r="11" spans="2:106" ht="8.1" customHeight="1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17"/>
      <c r="Z11" s="17"/>
      <c r="AA11" s="17"/>
      <c r="AB11" s="17"/>
      <c r="AC11" s="17"/>
      <c r="AD11" s="17"/>
      <c r="AE11" s="17"/>
      <c r="AF11" s="83"/>
      <c r="AG11" s="83"/>
      <c r="AH11" s="83"/>
      <c r="AI11" s="83"/>
      <c r="AJ11" s="17"/>
      <c r="AK11" s="17"/>
      <c r="AL11" s="17"/>
      <c r="AM11" s="17"/>
      <c r="AN11" s="17"/>
      <c r="AO11" s="17"/>
      <c r="AP11"/>
      <c r="AQ11"/>
      <c r="AR11"/>
    </row>
    <row r="12" spans="2:106" ht="18" customHeight="1" x14ac:dyDescent="0.25">
      <c r="B12" s="303" t="s">
        <v>32</v>
      </c>
      <c r="C12" s="304" t="str">
        <f>IF(MODULO!C23&lt;&gt;"",MODULO!C23,"")</f>
        <v/>
      </c>
      <c r="D12" s="304"/>
      <c r="E12" s="305" t="str">
        <f>IF(MODULO!E23&lt;&gt;"",MODULO!E23,"")</f>
        <v/>
      </c>
      <c r="F12" s="305"/>
      <c r="G12" s="305"/>
      <c r="H12" s="304" t="str">
        <f>IF(MODULO!H23&lt;&gt;"",MODULO!H23,"")</f>
        <v/>
      </c>
      <c r="I12" s="304"/>
      <c r="J12" s="304"/>
      <c r="K12" s="304" t="str">
        <f>IF(MODULO!P23&lt;&gt;"",MODULO!P23,"")</f>
        <v/>
      </c>
      <c r="L12" s="304"/>
      <c r="M12" s="304"/>
      <c r="N12" s="304"/>
      <c r="O12" s="306" t="str">
        <f>IF(MODULO!K23&lt;&gt;"",MODULO!K23,"")</f>
        <v/>
      </c>
      <c r="P12" s="306"/>
      <c r="Q12" s="306"/>
      <c r="R12" s="306"/>
      <c r="S12" s="304" t="str">
        <f>IF(Y12="METALLO TECNOINOX","",FORMULE!BK58)</f>
        <v/>
      </c>
      <c r="T12" s="304"/>
      <c r="U12" s="304"/>
      <c r="V12" s="304" t="str">
        <f>IF(MODULO!AG23="VETRO","INLAY",IF(MODULO!AG23="METALLO","SI",IF(MODULO!AG23="","")))</f>
        <v/>
      </c>
      <c r="W12" s="304"/>
      <c r="X12" s="304"/>
      <c r="Y12" s="328" t="str">
        <f>IF(MODULO!AK23="PLASTICA","PLASTICA",IF(MODULO!AK23="METALLO TECNOINOX","METALLO TECNOINOX",IF(MODULO!AK23="NO SOTTOLAVELLO","NO SOTTOLAVELLO","")))</f>
        <v/>
      </c>
      <c r="Z12" s="329"/>
      <c r="AA12" s="329"/>
      <c r="AB12" s="329"/>
      <c r="AC12" s="329"/>
      <c r="AD12" s="329"/>
      <c r="AE12" s="330"/>
      <c r="AF12" s="299" t="str">
        <f>IF(MODULO!AS23="STESSO COLORE","",IF(MODULO!AS23="ACCIAIO INOX","ACCIAIO INOX",IF(MODULO!AS23="CROMO","CROMO",IF(MODULO!AS23="ROVERE","ROVERE",IF(MODULO!AS23="NOCE","NOCE","")))))</f>
        <v/>
      </c>
      <c r="AG12" s="299"/>
      <c r="AH12" s="299"/>
      <c r="AI12" s="299"/>
      <c r="AJ12" s="327" t="str">
        <f>IF(MODULO!T23&lt;&gt;"",MODULO!T23,"")</f>
        <v/>
      </c>
      <c r="AK12" s="327"/>
      <c r="AL12" s="327"/>
      <c r="AM12" s="327" t="str">
        <f>IF(FORMULE!$BA$58&lt;&gt;"",FORMULE!$BA$58,"")</f>
        <v/>
      </c>
      <c r="AN12" s="327"/>
      <c r="AO12" s="327"/>
      <c r="AP12" s="320">
        <f>INT(FORMULE!$AX$58)</f>
        <v>0</v>
      </c>
      <c r="AQ12" s="305"/>
      <c r="AR12" s="305"/>
    </row>
    <row r="13" spans="2:106" ht="18" customHeight="1" x14ac:dyDescent="0.25">
      <c r="B13" s="303"/>
      <c r="C13" s="304"/>
      <c r="D13" s="304"/>
      <c r="E13" s="305"/>
      <c r="F13" s="305"/>
      <c r="G13" s="305"/>
      <c r="H13" s="304"/>
      <c r="I13" s="304"/>
      <c r="J13" s="304"/>
      <c r="K13" s="304"/>
      <c r="L13" s="304"/>
      <c r="M13" s="304"/>
      <c r="N13" s="304"/>
      <c r="O13" s="306"/>
      <c r="P13" s="306"/>
      <c r="Q13" s="306"/>
      <c r="R13" s="306"/>
      <c r="S13" s="304"/>
      <c r="T13" s="304"/>
      <c r="U13" s="304"/>
      <c r="V13" s="304"/>
      <c r="W13" s="304"/>
      <c r="X13" s="304"/>
      <c r="Y13" s="331"/>
      <c r="Z13" s="332"/>
      <c r="AA13" s="332"/>
      <c r="AB13" s="332"/>
      <c r="AC13" s="332"/>
      <c r="AD13" s="332"/>
      <c r="AE13" s="333"/>
      <c r="AF13" s="299"/>
      <c r="AG13" s="299"/>
      <c r="AH13" s="299"/>
      <c r="AI13" s="299"/>
      <c r="AJ13" s="327"/>
      <c r="AK13" s="327"/>
      <c r="AL13" s="327"/>
      <c r="AM13" s="327"/>
      <c r="AN13" s="327"/>
      <c r="AO13" s="327"/>
      <c r="AP13" s="305"/>
      <c r="AQ13" s="305"/>
      <c r="AR13" s="305"/>
    </row>
    <row r="14" spans="2:106" ht="18" customHeight="1" x14ac:dyDescent="0.25">
      <c r="B14" s="303" t="s">
        <v>33</v>
      </c>
      <c r="C14" s="304" t="str">
        <f>IF(MODULO!C25&lt;&gt;"",MODULO!C25,"")</f>
        <v/>
      </c>
      <c r="D14" s="304"/>
      <c r="E14" s="305" t="str">
        <f>IF(MODULO!E25&lt;&gt;"",MODULO!E25,"")</f>
        <v/>
      </c>
      <c r="F14" s="305"/>
      <c r="G14" s="305"/>
      <c r="H14" s="304" t="str">
        <f>IF(MODULO!H25&lt;&gt;"",MODULO!H25,"")</f>
        <v/>
      </c>
      <c r="I14" s="304"/>
      <c r="J14" s="304"/>
      <c r="K14" s="304" t="str">
        <f>IF(MODULO!P25&lt;&gt;"",MODULO!P25,"")</f>
        <v/>
      </c>
      <c r="L14" s="304"/>
      <c r="M14" s="304"/>
      <c r="N14" s="304"/>
      <c r="O14" s="306" t="str">
        <f>IF(MODULO!K25&lt;&gt;"",MODULO!K25,"")</f>
        <v/>
      </c>
      <c r="P14" s="306"/>
      <c r="Q14" s="306"/>
      <c r="R14" s="306"/>
      <c r="S14" s="304" t="str">
        <f>IF(Y14="METALLO TECNOINOX","",FORMULE!BK59)</f>
        <v/>
      </c>
      <c r="T14" s="304"/>
      <c r="U14" s="304"/>
      <c r="V14" s="304" t="str">
        <f>IF(MODULO!AG25="VETRO","INLAY",IF(MODULO!AG25="METALLO","SI",IF(MODULO!AG25="","")))</f>
        <v/>
      </c>
      <c r="W14" s="304"/>
      <c r="X14" s="304"/>
      <c r="Y14" s="328" t="str">
        <f>IF(MODULO!AK25="PLASTICA","PLASTICA",IF(MODULO!AK25="METALLO TECNOINOX","METALLO TECNOINOX",IF(MODULO!AK25="NO SOTTOLAVELLO","NO SOTTOLAVELLO","")))</f>
        <v/>
      </c>
      <c r="Z14" s="329"/>
      <c r="AA14" s="329"/>
      <c r="AB14" s="329"/>
      <c r="AC14" s="329"/>
      <c r="AD14" s="329"/>
      <c r="AE14" s="330"/>
      <c r="AF14" s="299" t="str">
        <f>IF(MODULO!AS25="STESSO COLORE","",IF(MODULO!AS25="ACCIAIO INOX","ACCIAIO INOX",IF(MODULO!AS25="CROMO","CROMO",IF(MODULO!AS25="ROVERE","ROVERE",IF(MODULO!AS25="NOCE","NOCE","")))))</f>
        <v/>
      </c>
      <c r="AG14" s="299"/>
      <c r="AH14" s="299"/>
      <c r="AI14" s="299"/>
      <c r="AJ14" s="327" t="str">
        <f>IF(MODULO!T25&lt;&gt;"",MODULO!T25,"")</f>
        <v/>
      </c>
      <c r="AK14" s="327"/>
      <c r="AL14" s="327"/>
      <c r="AM14" s="327" t="str">
        <f>IF(FORMULE!$BA$59&lt;&gt;"",FORMULE!$BA$59,"")</f>
        <v/>
      </c>
      <c r="AN14" s="327"/>
      <c r="AO14" s="327"/>
      <c r="AP14" s="292">
        <f>INT(FORMULE!$AX$59)</f>
        <v>0</v>
      </c>
      <c r="AQ14" s="293"/>
      <c r="AR14" s="294"/>
    </row>
    <row r="15" spans="2:106" ht="18" customHeight="1" x14ac:dyDescent="0.25">
      <c r="B15" s="303"/>
      <c r="C15" s="304"/>
      <c r="D15" s="304"/>
      <c r="E15" s="305"/>
      <c r="F15" s="305"/>
      <c r="G15" s="305"/>
      <c r="H15" s="304"/>
      <c r="I15" s="304"/>
      <c r="J15" s="304"/>
      <c r="K15" s="304"/>
      <c r="L15" s="304"/>
      <c r="M15" s="304"/>
      <c r="N15" s="304"/>
      <c r="O15" s="306"/>
      <c r="P15" s="306"/>
      <c r="Q15" s="306"/>
      <c r="R15" s="306"/>
      <c r="S15" s="304"/>
      <c r="T15" s="304"/>
      <c r="U15" s="304"/>
      <c r="V15" s="304"/>
      <c r="W15" s="304"/>
      <c r="X15" s="304"/>
      <c r="Y15" s="331"/>
      <c r="Z15" s="332"/>
      <c r="AA15" s="332"/>
      <c r="AB15" s="332"/>
      <c r="AC15" s="332"/>
      <c r="AD15" s="332"/>
      <c r="AE15" s="333"/>
      <c r="AF15" s="299"/>
      <c r="AG15" s="299"/>
      <c r="AH15" s="299"/>
      <c r="AI15" s="299"/>
      <c r="AJ15" s="327"/>
      <c r="AK15" s="327"/>
      <c r="AL15" s="327"/>
      <c r="AM15" s="327"/>
      <c r="AN15" s="327"/>
      <c r="AO15" s="327"/>
      <c r="AP15" s="295"/>
      <c r="AQ15" s="296"/>
      <c r="AR15" s="297"/>
    </row>
    <row r="16" spans="2:106" ht="18" customHeight="1" x14ac:dyDescent="0.25">
      <c r="B16" s="303" t="s">
        <v>34</v>
      </c>
      <c r="C16" s="304" t="str">
        <f>IF(MODULO!C27&lt;&gt;"",MODULO!C27,"")</f>
        <v/>
      </c>
      <c r="D16" s="304"/>
      <c r="E16" s="305" t="str">
        <f>IF(MODULO!E27&lt;&gt;"",MODULO!E27,"")</f>
        <v/>
      </c>
      <c r="F16" s="305"/>
      <c r="G16" s="305"/>
      <c r="H16" s="304" t="str">
        <f>IF(MODULO!H27&lt;&gt;"",MODULO!H27,"")</f>
        <v/>
      </c>
      <c r="I16" s="304"/>
      <c r="J16" s="304"/>
      <c r="K16" s="304" t="str">
        <f>IF(MODULO!P27&lt;&gt;"",MODULO!P27,"")</f>
        <v/>
      </c>
      <c r="L16" s="304"/>
      <c r="M16" s="304"/>
      <c r="N16" s="304"/>
      <c r="O16" s="306" t="str">
        <f>IF(MODULO!K27&lt;&gt;"",MODULO!K27,"")</f>
        <v/>
      </c>
      <c r="P16" s="306"/>
      <c r="Q16" s="306"/>
      <c r="R16" s="306"/>
      <c r="S16" s="304" t="str">
        <f>IF(Y16="METALLO TECNOINOX","",FORMULE!BK60)</f>
        <v/>
      </c>
      <c r="T16" s="304"/>
      <c r="U16" s="304"/>
      <c r="V16" s="304" t="str">
        <f>IF(MODULO!AG27="VETRO","INLAY",IF(MODULO!AG27="METALLO","SI",IF(MODULO!AG27="","")))</f>
        <v/>
      </c>
      <c r="W16" s="304"/>
      <c r="X16" s="304"/>
      <c r="Y16" s="328" t="str">
        <f>IF(MODULO!AK27="PLASTICA","PLASTICA",IF(MODULO!AK27="METALLO TECNOINOX","METALLO TECNOINOX",IF(MODULO!AK27="NO SOTTOLAVELLO","NO SOTTOLAVELLO","")))</f>
        <v/>
      </c>
      <c r="Z16" s="329"/>
      <c r="AA16" s="329"/>
      <c r="AB16" s="329"/>
      <c r="AC16" s="329"/>
      <c r="AD16" s="329"/>
      <c r="AE16" s="330"/>
      <c r="AF16" s="299" t="str">
        <f>IF(MODULO!AS27="STESSO COLORE","",IF(MODULO!AS27="ACCIAIO INOX","ACCIAIO INOX",IF(MODULO!AS27="CROMO","CROMO",IF(MODULO!AS27="ROVERE","ROVERE",IF(MODULO!AS27="NOCE","NOCE","")))))</f>
        <v/>
      </c>
      <c r="AG16" s="299"/>
      <c r="AH16" s="299"/>
      <c r="AI16" s="299"/>
      <c r="AJ16" s="327" t="str">
        <f>IF(MODULO!T27&lt;&gt;"",MODULO!T27,"")</f>
        <v/>
      </c>
      <c r="AK16" s="327"/>
      <c r="AL16" s="327"/>
      <c r="AM16" s="327" t="str">
        <f>IF(FORMULE!$BA$60&lt;&gt;"",FORMULE!$BA$60,"")</f>
        <v/>
      </c>
      <c r="AN16" s="327"/>
      <c r="AO16" s="327"/>
      <c r="AP16" s="292">
        <f>FORMULE!$AX$60</f>
        <v>0</v>
      </c>
      <c r="AQ16" s="293"/>
      <c r="AR16" s="294"/>
    </row>
    <row r="17" spans="2:44" ht="18" customHeight="1" x14ac:dyDescent="0.25">
      <c r="B17" s="303"/>
      <c r="C17" s="304"/>
      <c r="D17" s="304"/>
      <c r="E17" s="305"/>
      <c r="F17" s="305"/>
      <c r="G17" s="305"/>
      <c r="H17" s="304"/>
      <c r="I17" s="304"/>
      <c r="J17" s="304"/>
      <c r="K17" s="304"/>
      <c r="L17" s="304"/>
      <c r="M17" s="304"/>
      <c r="N17" s="304"/>
      <c r="O17" s="306"/>
      <c r="P17" s="306"/>
      <c r="Q17" s="306"/>
      <c r="R17" s="306"/>
      <c r="S17" s="304"/>
      <c r="T17" s="304"/>
      <c r="U17" s="304"/>
      <c r="V17" s="304"/>
      <c r="W17" s="304"/>
      <c r="X17" s="304"/>
      <c r="Y17" s="331"/>
      <c r="Z17" s="332"/>
      <c r="AA17" s="332"/>
      <c r="AB17" s="332"/>
      <c r="AC17" s="332"/>
      <c r="AD17" s="332"/>
      <c r="AE17" s="333"/>
      <c r="AF17" s="299"/>
      <c r="AG17" s="299"/>
      <c r="AH17" s="299"/>
      <c r="AI17" s="299"/>
      <c r="AJ17" s="327"/>
      <c r="AK17" s="327"/>
      <c r="AL17" s="327"/>
      <c r="AM17" s="327"/>
      <c r="AN17" s="327"/>
      <c r="AO17" s="327"/>
      <c r="AP17" s="295"/>
      <c r="AQ17" s="296"/>
      <c r="AR17" s="297"/>
    </row>
    <row r="18" spans="2:44" ht="18" customHeight="1" x14ac:dyDescent="0.25">
      <c r="B18" s="303" t="s">
        <v>35</v>
      </c>
      <c r="C18" s="304" t="str">
        <f>IF(MODULO!C29&lt;&gt;"",MODULO!C29,"")</f>
        <v/>
      </c>
      <c r="D18" s="304"/>
      <c r="E18" s="305" t="str">
        <f>IF(MODULO!E29&lt;&gt;"",MODULO!E29,"")</f>
        <v/>
      </c>
      <c r="F18" s="305"/>
      <c r="G18" s="305"/>
      <c r="H18" s="304" t="str">
        <f>IF(MODULO!H29&lt;&gt;"",MODULO!H29,"")</f>
        <v/>
      </c>
      <c r="I18" s="304"/>
      <c r="J18" s="304"/>
      <c r="K18" s="304" t="str">
        <f>IF(MODULO!P29&lt;&gt;"",MODULO!P29,"")</f>
        <v/>
      </c>
      <c r="L18" s="304"/>
      <c r="M18" s="304"/>
      <c r="N18" s="304"/>
      <c r="O18" s="306" t="str">
        <f>IF(MODULO!K29&lt;&gt;"",MODULO!K29,"")</f>
        <v/>
      </c>
      <c r="P18" s="306"/>
      <c r="Q18" s="306"/>
      <c r="R18" s="306"/>
      <c r="S18" s="304" t="str">
        <f>IF(Y18="METALLO TECNOINOX","",FORMULE!BK61)</f>
        <v/>
      </c>
      <c r="T18" s="304"/>
      <c r="U18" s="304"/>
      <c r="V18" s="304" t="str">
        <f>IF(MODULO!AG29="VETRO","INLAY",IF(MODULO!AG29="METALLO","SI",IF(MODULO!AG29="","")))</f>
        <v/>
      </c>
      <c r="W18" s="304"/>
      <c r="X18" s="304"/>
      <c r="Y18" s="328" t="str">
        <f>IF(MODULO!AK29="PLASTICA","PLASTICA",IF(MODULO!AK29="METALLO TECNOINOX","METALLO TECNOINOX",IF(MODULO!AK29="NO SOTTOLAVELLO","NO SOTTOLAVELLO","")))</f>
        <v/>
      </c>
      <c r="Z18" s="329"/>
      <c r="AA18" s="329"/>
      <c r="AB18" s="329"/>
      <c r="AC18" s="329"/>
      <c r="AD18" s="329"/>
      <c r="AE18" s="330"/>
      <c r="AF18" s="299" t="str">
        <f>IF(MODULO!AS29="STESSO COLORE","",IF(MODULO!AS29="ACCIAIO INOX","ACCIAIO INOX",IF(MODULO!AS29="CROMO","CROMO",IF(MODULO!AS29="ROVERE","ROVERE",IF(MODULO!AS29="NOCE","NOCE","")))))</f>
        <v/>
      </c>
      <c r="AG18" s="299"/>
      <c r="AH18" s="299"/>
      <c r="AI18" s="299"/>
      <c r="AJ18" s="327" t="str">
        <f>IF(MODULO!T29&lt;&gt;"",MODULO!T29,"")</f>
        <v/>
      </c>
      <c r="AK18" s="327"/>
      <c r="AL18" s="327"/>
      <c r="AM18" s="327" t="str">
        <f>IF(FORMULE!$BA$61&lt;&gt;"",FORMULE!$BA$61,"")</f>
        <v/>
      </c>
      <c r="AN18" s="327"/>
      <c r="AO18" s="327"/>
      <c r="AP18" s="292">
        <f>FORMULE!$AX$61</f>
        <v>0</v>
      </c>
      <c r="AQ18" s="293"/>
      <c r="AR18" s="294"/>
    </row>
    <row r="19" spans="2:44" ht="18" customHeight="1" x14ac:dyDescent="0.25">
      <c r="B19" s="303"/>
      <c r="C19" s="304"/>
      <c r="D19" s="304"/>
      <c r="E19" s="305"/>
      <c r="F19" s="305"/>
      <c r="G19" s="305"/>
      <c r="H19" s="304"/>
      <c r="I19" s="304"/>
      <c r="J19" s="304"/>
      <c r="K19" s="304"/>
      <c r="L19" s="304"/>
      <c r="M19" s="304"/>
      <c r="N19" s="304"/>
      <c r="O19" s="306"/>
      <c r="P19" s="306"/>
      <c r="Q19" s="306"/>
      <c r="R19" s="306"/>
      <c r="S19" s="304"/>
      <c r="T19" s="304"/>
      <c r="U19" s="304"/>
      <c r="V19" s="304"/>
      <c r="W19" s="304"/>
      <c r="X19" s="304"/>
      <c r="Y19" s="331"/>
      <c r="Z19" s="332"/>
      <c r="AA19" s="332"/>
      <c r="AB19" s="332"/>
      <c r="AC19" s="332"/>
      <c r="AD19" s="332"/>
      <c r="AE19" s="333"/>
      <c r="AF19" s="299"/>
      <c r="AG19" s="299"/>
      <c r="AH19" s="299"/>
      <c r="AI19" s="299"/>
      <c r="AJ19" s="327"/>
      <c r="AK19" s="327"/>
      <c r="AL19" s="327"/>
      <c r="AM19" s="327"/>
      <c r="AN19" s="327"/>
      <c r="AO19" s="327"/>
      <c r="AP19" s="295"/>
      <c r="AQ19" s="296"/>
      <c r="AR19" s="297"/>
    </row>
    <row r="20" spans="2:44" ht="18" customHeight="1" x14ac:dyDescent="0.25">
      <c r="B20" s="303" t="s">
        <v>36</v>
      </c>
      <c r="C20" s="304" t="str">
        <f>IF(MODULO!C31&lt;&gt;"",MODULO!C31,"")</f>
        <v/>
      </c>
      <c r="D20" s="304"/>
      <c r="E20" s="305" t="str">
        <f>IF(MODULO!E31&lt;&gt;"",MODULO!E31,"")</f>
        <v/>
      </c>
      <c r="F20" s="305"/>
      <c r="G20" s="305"/>
      <c r="H20" s="304" t="str">
        <f>IF(MODULO!H31&lt;&gt;"",MODULO!H31,"")</f>
        <v/>
      </c>
      <c r="I20" s="304"/>
      <c r="J20" s="304"/>
      <c r="K20" s="304" t="str">
        <f>IF(MODULO!P31&lt;&gt;"",MODULO!P31,"")</f>
        <v/>
      </c>
      <c r="L20" s="304"/>
      <c r="M20" s="304"/>
      <c r="N20" s="304"/>
      <c r="O20" s="306" t="str">
        <f>IF(MODULO!K31&lt;&gt;"",MODULO!K31,"")</f>
        <v/>
      </c>
      <c r="P20" s="306"/>
      <c r="Q20" s="306"/>
      <c r="R20" s="306"/>
      <c r="S20" s="304" t="str">
        <f>IF(Y20="METALLO TECNOINOX","",FORMULE!BK62)</f>
        <v/>
      </c>
      <c r="T20" s="304"/>
      <c r="U20" s="304"/>
      <c r="V20" s="304" t="str">
        <f>IF(MODULO!AG31="VETRO","INLAY",IF(MODULO!AG31="METALLO","SI",IF(MODULO!AG31="","")))</f>
        <v/>
      </c>
      <c r="W20" s="304"/>
      <c r="X20" s="304"/>
      <c r="Y20" s="328" t="str">
        <f>IF(MODULO!AK31="PLASTICA","PLASTICA",IF(MODULO!AK31="METALLO TECNOINOX","METALLO TECNOINOX",IF(MODULO!AK31="NO SOTTOLAVELLO","NO SOTTOLAVELLO","")))</f>
        <v/>
      </c>
      <c r="Z20" s="329"/>
      <c r="AA20" s="329"/>
      <c r="AB20" s="329"/>
      <c r="AC20" s="329"/>
      <c r="AD20" s="329"/>
      <c r="AE20" s="330"/>
      <c r="AF20" s="299" t="str">
        <f>IF(MODULO!AS31="STESSO COLORE","",IF(MODULO!AS31="ACCIAIO INOX","ACCIAIO INOX",IF(MODULO!AS31="CROMO","CROMO",IF(MODULO!AS31="ROVERE","ROVERE",IF(MODULO!AS31="NOCE","NOCE","")))))</f>
        <v/>
      </c>
      <c r="AG20" s="299"/>
      <c r="AH20" s="299"/>
      <c r="AI20" s="299"/>
      <c r="AJ20" s="327" t="str">
        <f>IF(MODULO!T31&lt;&gt;"",MODULO!T31,"")</f>
        <v/>
      </c>
      <c r="AK20" s="327"/>
      <c r="AL20" s="327"/>
      <c r="AM20" s="327" t="str">
        <f>IF(FORMULE!$BA$62&lt;&gt;"",FORMULE!$BA$62,"")</f>
        <v/>
      </c>
      <c r="AN20" s="327"/>
      <c r="AO20" s="327"/>
      <c r="AP20" s="292">
        <f>FORMULE!$AX$62</f>
        <v>0</v>
      </c>
      <c r="AQ20" s="293"/>
      <c r="AR20" s="294"/>
    </row>
    <row r="21" spans="2:44" ht="18" customHeight="1" x14ac:dyDescent="0.25">
      <c r="B21" s="303"/>
      <c r="C21" s="304"/>
      <c r="D21" s="304"/>
      <c r="E21" s="305"/>
      <c r="F21" s="305"/>
      <c r="G21" s="305"/>
      <c r="H21" s="304"/>
      <c r="I21" s="304"/>
      <c r="J21" s="304"/>
      <c r="K21" s="304"/>
      <c r="L21" s="304"/>
      <c r="M21" s="304"/>
      <c r="N21" s="304"/>
      <c r="O21" s="306"/>
      <c r="P21" s="306"/>
      <c r="Q21" s="306"/>
      <c r="R21" s="306"/>
      <c r="S21" s="304"/>
      <c r="T21" s="304"/>
      <c r="U21" s="304"/>
      <c r="V21" s="304"/>
      <c r="W21" s="304"/>
      <c r="X21" s="304"/>
      <c r="Y21" s="331"/>
      <c r="Z21" s="332"/>
      <c r="AA21" s="332"/>
      <c r="AB21" s="332"/>
      <c r="AC21" s="332"/>
      <c r="AD21" s="332"/>
      <c r="AE21" s="333"/>
      <c r="AF21" s="299"/>
      <c r="AG21" s="299"/>
      <c r="AH21" s="299"/>
      <c r="AI21" s="299"/>
      <c r="AJ21" s="327"/>
      <c r="AK21" s="327"/>
      <c r="AL21" s="327"/>
      <c r="AM21" s="327"/>
      <c r="AN21" s="327"/>
      <c r="AO21" s="327"/>
      <c r="AP21" s="295"/>
      <c r="AQ21" s="296"/>
      <c r="AR21" s="297"/>
    </row>
    <row r="22" spans="2:44" ht="18" customHeight="1" x14ac:dyDescent="0.25">
      <c r="B22" s="303" t="s">
        <v>37</v>
      </c>
      <c r="C22" s="304" t="str">
        <f>IF(MODULO!C33&lt;&gt;"",MODULO!C33,"")</f>
        <v/>
      </c>
      <c r="D22" s="304"/>
      <c r="E22" s="305" t="str">
        <f>IF(MODULO!E33&lt;&gt;"",MODULO!E33,"")</f>
        <v/>
      </c>
      <c r="F22" s="305"/>
      <c r="G22" s="305"/>
      <c r="H22" s="304" t="str">
        <f>IF(MODULO!H33&lt;&gt;"",MODULO!H33,"")</f>
        <v/>
      </c>
      <c r="I22" s="304"/>
      <c r="J22" s="304"/>
      <c r="K22" s="304" t="str">
        <f>IF(MODULO!P33&lt;&gt;"",MODULO!P33,"")</f>
        <v/>
      </c>
      <c r="L22" s="304"/>
      <c r="M22" s="304"/>
      <c r="N22" s="304"/>
      <c r="O22" s="306" t="str">
        <f>IF(MODULO!K33&lt;&gt;"",MODULO!K33,"")</f>
        <v/>
      </c>
      <c r="P22" s="306"/>
      <c r="Q22" s="306"/>
      <c r="R22" s="306"/>
      <c r="S22" s="304" t="str">
        <f>IF(Y22="METALLO TECNOINOX","",FORMULE!BK63)</f>
        <v/>
      </c>
      <c r="T22" s="304"/>
      <c r="U22" s="304"/>
      <c r="V22" s="304" t="str">
        <f>IF(MODULO!AG33="VETRO","INLAY",IF(MODULO!AG33="METALLO","SI",IF(MODULO!AG33="","")))</f>
        <v/>
      </c>
      <c r="W22" s="304"/>
      <c r="X22" s="304"/>
      <c r="Y22" s="328" t="str">
        <f>IF(MODULO!AK33="PLASTICA","PLASTICA",IF(MODULO!AK33="METALLO TECNOINOX","METALLO TECNOINOX",IF(MODULO!AK33="NO SOTTOLAVELLO","NO SOTTOLAVELLO","")))</f>
        <v/>
      </c>
      <c r="Z22" s="329"/>
      <c r="AA22" s="329"/>
      <c r="AB22" s="329"/>
      <c r="AC22" s="329"/>
      <c r="AD22" s="329"/>
      <c r="AE22" s="330"/>
      <c r="AF22" s="299" t="str">
        <f>IF(MODULO!AS33="STESSO COLORE","",IF(MODULO!AS33="ACCIAIO INOX","ACCIAIO INOX",IF(MODULO!AS33="CROMO","CROMO",IF(MODULO!AS33="ROVERE","ROVERE",IF(MODULO!AS33="NOCE","NOCE","")))))</f>
        <v/>
      </c>
      <c r="AG22" s="299"/>
      <c r="AH22" s="299"/>
      <c r="AI22" s="299"/>
      <c r="AJ22" s="327" t="str">
        <f>IF(MODULO!T33&lt;&gt;"",MODULO!T33,"")</f>
        <v/>
      </c>
      <c r="AK22" s="327"/>
      <c r="AL22" s="327"/>
      <c r="AM22" s="327" t="str">
        <f>IF(FORMULE!$BA$63&lt;&gt;"",FORMULE!$BA$63,"")</f>
        <v/>
      </c>
      <c r="AN22" s="327"/>
      <c r="AO22" s="327"/>
      <c r="AP22" s="292">
        <f>FORMULE!$AX$63</f>
        <v>0</v>
      </c>
      <c r="AQ22" s="293"/>
      <c r="AR22" s="294"/>
    </row>
    <row r="23" spans="2:44" ht="18" customHeight="1" x14ac:dyDescent="0.25">
      <c r="B23" s="303"/>
      <c r="C23" s="304"/>
      <c r="D23" s="304"/>
      <c r="E23" s="305"/>
      <c r="F23" s="305"/>
      <c r="G23" s="305"/>
      <c r="H23" s="304"/>
      <c r="I23" s="304"/>
      <c r="J23" s="304"/>
      <c r="K23" s="304"/>
      <c r="L23" s="304"/>
      <c r="M23" s="304"/>
      <c r="N23" s="304"/>
      <c r="O23" s="306"/>
      <c r="P23" s="306"/>
      <c r="Q23" s="306"/>
      <c r="R23" s="306"/>
      <c r="S23" s="304"/>
      <c r="T23" s="304"/>
      <c r="U23" s="304"/>
      <c r="V23" s="304"/>
      <c r="W23" s="304"/>
      <c r="X23" s="304"/>
      <c r="Y23" s="331"/>
      <c r="Z23" s="332"/>
      <c r="AA23" s="332"/>
      <c r="AB23" s="332"/>
      <c r="AC23" s="332"/>
      <c r="AD23" s="332"/>
      <c r="AE23" s="333"/>
      <c r="AF23" s="299"/>
      <c r="AG23" s="299"/>
      <c r="AH23" s="299"/>
      <c r="AI23" s="299"/>
      <c r="AJ23" s="327"/>
      <c r="AK23" s="327"/>
      <c r="AL23" s="327"/>
      <c r="AM23" s="327"/>
      <c r="AN23" s="327"/>
      <c r="AO23" s="327"/>
      <c r="AP23" s="295"/>
      <c r="AQ23" s="296"/>
      <c r="AR23" s="297"/>
    </row>
    <row r="24" spans="2:44" ht="18" customHeight="1" x14ac:dyDescent="0.25">
      <c r="B24" s="303" t="s">
        <v>38</v>
      </c>
      <c r="C24" s="304" t="str">
        <f>IF(MODULO!C35&lt;&gt;"",MODULO!C35,"")</f>
        <v/>
      </c>
      <c r="D24" s="304"/>
      <c r="E24" s="305" t="str">
        <f>IF(MODULO!E35&lt;&gt;"",MODULO!E35,"")</f>
        <v/>
      </c>
      <c r="F24" s="305"/>
      <c r="G24" s="305"/>
      <c r="H24" s="304" t="str">
        <f>IF(MODULO!H35&lt;&gt;"",MODULO!H35,"")</f>
        <v/>
      </c>
      <c r="I24" s="304"/>
      <c r="J24" s="304"/>
      <c r="K24" s="304" t="str">
        <f>IF(MODULO!P35&lt;&gt;"",MODULO!P35,"")</f>
        <v/>
      </c>
      <c r="L24" s="304"/>
      <c r="M24" s="304"/>
      <c r="N24" s="304"/>
      <c r="O24" s="306" t="str">
        <f>IF(MODULO!K35&lt;&gt;"",MODULO!K35,"")</f>
        <v/>
      </c>
      <c r="P24" s="306"/>
      <c r="Q24" s="306"/>
      <c r="R24" s="306"/>
      <c r="S24" s="304" t="str">
        <f>IF(Y24="METALLO TECNOINOX","",FORMULE!BK64)</f>
        <v/>
      </c>
      <c r="T24" s="304"/>
      <c r="U24" s="304"/>
      <c r="V24" s="304" t="str">
        <f>IF(MODULO!AG35="VETRO","INLAY",IF(MODULO!AG35="METALLO","SI",IF(MODULO!AG35="","")))</f>
        <v/>
      </c>
      <c r="W24" s="304"/>
      <c r="X24" s="304"/>
      <c r="Y24" s="328" t="str">
        <f>IF(MODULO!AK35="PLASTICA","PLASTICA",IF(MODULO!AK35="METALLO TECNOINOX","METALLO TECNOINOX",IF(MODULO!AK35="NO SOTTOLAVELLO","NO SOTTOLAVELLO","")))</f>
        <v/>
      </c>
      <c r="Z24" s="329"/>
      <c r="AA24" s="329"/>
      <c r="AB24" s="329"/>
      <c r="AC24" s="329"/>
      <c r="AD24" s="329"/>
      <c r="AE24" s="330"/>
      <c r="AF24" s="299" t="str">
        <f>IF(MODULO!AS35="STESSO COLORE","",IF(MODULO!AS35="ACCIAIO INOX","ACCIAIO INOX",IF(MODULO!AS35="CROMO","CROMO",IF(MODULO!AS35="ROVERE","ROVERE",IF(MODULO!AS35="NOCE","NOCE","")))))</f>
        <v/>
      </c>
      <c r="AG24" s="299"/>
      <c r="AH24" s="299"/>
      <c r="AI24" s="299"/>
      <c r="AJ24" s="327" t="str">
        <f>IF(MODULO!T35&lt;&gt;"",MODULO!T35,"")</f>
        <v/>
      </c>
      <c r="AK24" s="327"/>
      <c r="AL24" s="327"/>
      <c r="AM24" s="327" t="str">
        <f>IF(FORMULE!$BA$64&lt;&gt;"",FORMULE!$BA$64,"")</f>
        <v/>
      </c>
      <c r="AN24" s="327"/>
      <c r="AO24" s="327"/>
      <c r="AP24" s="292">
        <f>FORMULE!$AX$64</f>
        <v>0</v>
      </c>
      <c r="AQ24" s="293"/>
      <c r="AR24" s="294"/>
    </row>
    <row r="25" spans="2:44" ht="18" customHeight="1" x14ac:dyDescent="0.25">
      <c r="B25" s="303"/>
      <c r="C25" s="304"/>
      <c r="D25" s="304"/>
      <c r="E25" s="305"/>
      <c r="F25" s="305"/>
      <c r="G25" s="305"/>
      <c r="H25" s="304"/>
      <c r="I25" s="304"/>
      <c r="J25" s="304"/>
      <c r="K25" s="304"/>
      <c r="L25" s="304"/>
      <c r="M25" s="304"/>
      <c r="N25" s="304"/>
      <c r="O25" s="306"/>
      <c r="P25" s="306"/>
      <c r="Q25" s="306"/>
      <c r="R25" s="306"/>
      <c r="S25" s="304"/>
      <c r="T25" s="304"/>
      <c r="U25" s="304"/>
      <c r="V25" s="304"/>
      <c r="W25" s="304"/>
      <c r="X25" s="304"/>
      <c r="Y25" s="331"/>
      <c r="Z25" s="332"/>
      <c r="AA25" s="332"/>
      <c r="AB25" s="332"/>
      <c r="AC25" s="332"/>
      <c r="AD25" s="332"/>
      <c r="AE25" s="333"/>
      <c r="AF25" s="299"/>
      <c r="AG25" s="299"/>
      <c r="AH25" s="299"/>
      <c r="AI25" s="299"/>
      <c r="AJ25" s="327"/>
      <c r="AK25" s="327"/>
      <c r="AL25" s="327"/>
      <c r="AM25" s="327"/>
      <c r="AN25" s="327"/>
      <c r="AO25" s="327"/>
      <c r="AP25" s="295"/>
      <c r="AQ25" s="296"/>
      <c r="AR25" s="297"/>
    </row>
    <row r="26" spans="2:44" ht="18" customHeight="1" x14ac:dyDescent="0.25">
      <c r="B26" s="303" t="s">
        <v>39</v>
      </c>
      <c r="C26" s="304" t="str">
        <f>IF(MODULO!C37&lt;&gt;"",MODULO!C37,"")</f>
        <v/>
      </c>
      <c r="D26" s="304"/>
      <c r="E26" s="305" t="str">
        <f>IF(MODULO!E37&lt;&gt;"",MODULO!E37,"")</f>
        <v/>
      </c>
      <c r="F26" s="305"/>
      <c r="G26" s="305"/>
      <c r="H26" s="304" t="str">
        <f>IF(MODULO!H37&lt;&gt;"",MODULO!H37,"")</f>
        <v/>
      </c>
      <c r="I26" s="304"/>
      <c r="J26" s="304"/>
      <c r="K26" s="304" t="str">
        <f>IF(MODULO!P37&lt;&gt;"",MODULO!P37,"")</f>
        <v/>
      </c>
      <c r="L26" s="304"/>
      <c r="M26" s="304"/>
      <c r="N26" s="304"/>
      <c r="O26" s="306" t="str">
        <f>IF(MODULO!K37&lt;&gt;"",MODULO!K37,"")</f>
        <v/>
      </c>
      <c r="P26" s="306"/>
      <c r="Q26" s="306"/>
      <c r="R26" s="306"/>
      <c r="S26" s="304" t="str">
        <f>IF(Y26="METALLO TECNOINOX","",FORMULE!BK65)</f>
        <v/>
      </c>
      <c r="T26" s="304"/>
      <c r="U26" s="304"/>
      <c r="V26" s="304" t="str">
        <f>IF(MODULO!AG37="VETRO","INLAY",IF(MODULO!AG37="METALLO","SI",IF(MODULO!AG37="","")))</f>
        <v/>
      </c>
      <c r="W26" s="304"/>
      <c r="X26" s="304"/>
      <c r="Y26" s="328" t="str">
        <f>IF(MODULO!AK37="PLASTICA","PLASTICA",IF(MODULO!AK37="METALLO TECNOINOX","METALLO TECNOINOX",IF(MODULO!AK37="NO SOTTOLAVELLO","NO SOTTOLAVELLO","")))</f>
        <v/>
      </c>
      <c r="Z26" s="329"/>
      <c r="AA26" s="329"/>
      <c r="AB26" s="329"/>
      <c r="AC26" s="329"/>
      <c r="AD26" s="329"/>
      <c r="AE26" s="330"/>
      <c r="AF26" s="299" t="str">
        <f>IF(MODULO!AS37="STESSO COLORE","",IF(MODULO!AS37="ACCIAIO INOX","ACCIAIO INOX",IF(MODULO!AS37="CROMO","CROMO",IF(MODULO!AS37="ROVERE","ROVERE",IF(MODULO!AS37="NOCE","NOCE","")))))</f>
        <v/>
      </c>
      <c r="AG26" s="299"/>
      <c r="AH26" s="299"/>
      <c r="AI26" s="299"/>
      <c r="AJ26" s="327" t="str">
        <f>IF(MODULO!T37&lt;&gt;"",MODULO!T37,"")</f>
        <v/>
      </c>
      <c r="AK26" s="327"/>
      <c r="AL26" s="327"/>
      <c r="AM26" s="327" t="str">
        <f>IF(FORMULE!$BA$65&lt;&gt;"",FORMULE!$BA$65,"")</f>
        <v/>
      </c>
      <c r="AN26" s="327"/>
      <c r="AO26" s="327"/>
      <c r="AP26" s="292">
        <f>FORMULE!$AX$65</f>
        <v>0</v>
      </c>
      <c r="AQ26" s="293"/>
      <c r="AR26" s="294"/>
    </row>
    <row r="27" spans="2:44" ht="18" customHeight="1" x14ac:dyDescent="0.25">
      <c r="B27" s="303"/>
      <c r="C27" s="304"/>
      <c r="D27" s="304"/>
      <c r="E27" s="305"/>
      <c r="F27" s="305"/>
      <c r="G27" s="305"/>
      <c r="H27" s="304"/>
      <c r="I27" s="304"/>
      <c r="J27" s="304"/>
      <c r="K27" s="304"/>
      <c r="L27" s="304"/>
      <c r="M27" s="304"/>
      <c r="N27" s="304"/>
      <c r="O27" s="306"/>
      <c r="P27" s="306"/>
      <c r="Q27" s="306"/>
      <c r="R27" s="306"/>
      <c r="S27" s="304"/>
      <c r="T27" s="304"/>
      <c r="U27" s="304"/>
      <c r="V27" s="304"/>
      <c r="W27" s="304"/>
      <c r="X27" s="304"/>
      <c r="Y27" s="331"/>
      <c r="Z27" s="332"/>
      <c r="AA27" s="332"/>
      <c r="AB27" s="332"/>
      <c r="AC27" s="332"/>
      <c r="AD27" s="332"/>
      <c r="AE27" s="333"/>
      <c r="AF27" s="299"/>
      <c r="AG27" s="299"/>
      <c r="AH27" s="299"/>
      <c r="AI27" s="299"/>
      <c r="AJ27" s="327"/>
      <c r="AK27" s="327"/>
      <c r="AL27" s="327"/>
      <c r="AM27" s="327"/>
      <c r="AN27" s="327"/>
      <c r="AO27" s="327"/>
      <c r="AP27" s="295"/>
      <c r="AQ27" s="296"/>
      <c r="AR27" s="297"/>
    </row>
    <row r="28" spans="2:44" ht="18" customHeight="1" x14ac:dyDescent="0.25">
      <c r="B28" s="303" t="s">
        <v>40</v>
      </c>
      <c r="C28" s="304" t="str">
        <f>IF(MODULO!C39&lt;&gt;"",MODULO!C39,"")</f>
        <v/>
      </c>
      <c r="D28" s="304"/>
      <c r="E28" s="305" t="str">
        <f>IF(MODULO!E39&lt;&gt;"",MODULO!E39,"")</f>
        <v/>
      </c>
      <c r="F28" s="305"/>
      <c r="G28" s="305"/>
      <c r="H28" s="304" t="str">
        <f>IF(MODULO!H39&lt;&gt;"",MODULO!H39,"")</f>
        <v/>
      </c>
      <c r="I28" s="304"/>
      <c r="J28" s="304"/>
      <c r="K28" s="304" t="str">
        <f>IF(MODULO!P39&lt;&gt;"",MODULO!P39,"")</f>
        <v/>
      </c>
      <c r="L28" s="304"/>
      <c r="M28" s="304"/>
      <c r="N28" s="304"/>
      <c r="O28" s="306" t="str">
        <f>IF(MODULO!K39&lt;&gt;"",MODULO!K39,"")</f>
        <v/>
      </c>
      <c r="P28" s="306"/>
      <c r="Q28" s="306"/>
      <c r="R28" s="306"/>
      <c r="S28" s="304" t="str">
        <f>IF(Y28="METALLO TECNOINOX","",FORMULE!BK66)</f>
        <v/>
      </c>
      <c r="T28" s="304"/>
      <c r="U28" s="304"/>
      <c r="V28" s="304" t="str">
        <f>IF(MODULO!AG39="VETRO","INLAY",IF(MODULO!AG39="METALLO","SI",IF(MODULO!AG39="","")))</f>
        <v/>
      </c>
      <c r="W28" s="304"/>
      <c r="X28" s="304"/>
      <c r="Y28" s="328" t="str">
        <f>IF(MODULO!AK39="PLASTICA","PLASTICA",IF(MODULO!AK39="METALLO TECNOINOX","METALLO TECNOINOX",IF(MODULO!AK39="NO SOTTOLAVELLO","NO SOTTOLAVELLO","")))</f>
        <v/>
      </c>
      <c r="Z28" s="329"/>
      <c r="AA28" s="329"/>
      <c r="AB28" s="329"/>
      <c r="AC28" s="329"/>
      <c r="AD28" s="329"/>
      <c r="AE28" s="330"/>
      <c r="AF28" s="299" t="str">
        <f>IF(MODULO!AS39="STESSO COLORE","",IF(MODULO!AS39="ACCIAIO INOX","ACCIAIO INOX",IF(MODULO!AS39="CROMO","CROMO",IF(MODULO!AS39="ROVERE","ROVERE",IF(MODULO!AS39="NOCE","NOCE","")))))</f>
        <v/>
      </c>
      <c r="AG28" s="299"/>
      <c r="AH28" s="299"/>
      <c r="AI28" s="299"/>
      <c r="AJ28" s="327" t="str">
        <f>IF(MODULO!T39&lt;&gt;"",MODULO!T39,"")</f>
        <v/>
      </c>
      <c r="AK28" s="327"/>
      <c r="AL28" s="327"/>
      <c r="AM28" s="327" t="str">
        <f>IF(FORMULE!$BA$66&lt;&gt;"",FORMULE!$BA$66,"")</f>
        <v/>
      </c>
      <c r="AN28" s="327"/>
      <c r="AO28" s="327"/>
      <c r="AP28" s="292">
        <f>FORMULE!$AX$66</f>
        <v>0</v>
      </c>
      <c r="AQ28" s="293"/>
      <c r="AR28" s="294"/>
    </row>
    <row r="29" spans="2:44" ht="18" customHeight="1" x14ac:dyDescent="0.25">
      <c r="B29" s="303"/>
      <c r="C29" s="304"/>
      <c r="D29" s="304"/>
      <c r="E29" s="305"/>
      <c r="F29" s="305"/>
      <c r="G29" s="305"/>
      <c r="H29" s="304"/>
      <c r="I29" s="304"/>
      <c r="J29" s="304"/>
      <c r="K29" s="304"/>
      <c r="L29" s="304"/>
      <c r="M29" s="304"/>
      <c r="N29" s="304"/>
      <c r="O29" s="306"/>
      <c r="P29" s="306"/>
      <c r="Q29" s="306"/>
      <c r="R29" s="306"/>
      <c r="S29" s="304"/>
      <c r="T29" s="304"/>
      <c r="U29" s="304"/>
      <c r="V29" s="304"/>
      <c r="W29" s="304"/>
      <c r="X29" s="304"/>
      <c r="Y29" s="331"/>
      <c r="Z29" s="332"/>
      <c r="AA29" s="332"/>
      <c r="AB29" s="332"/>
      <c r="AC29" s="332"/>
      <c r="AD29" s="332"/>
      <c r="AE29" s="333"/>
      <c r="AF29" s="299"/>
      <c r="AG29" s="299"/>
      <c r="AH29" s="299"/>
      <c r="AI29" s="299"/>
      <c r="AJ29" s="327"/>
      <c r="AK29" s="327"/>
      <c r="AL29" s="327"/>
      <c r="AM29" s="327"/>
      <c r="AN29" s="327"/>
      <c r="AO29" s="327"/>
      <c r="AP29" s="295"/>
      <c r="AQ29" s="296"/>
      <c r="AR29" s="297"/>
    </row>
    <row r="30" spans="2:44" ht="18" customHeight="1" x14ac:dyDescent="0.25">
      <c r="B30" s="303" t="s">
        <v>41</v>
      </c>
      <c r="C30" s="304" t="str">
        <f>IF(MODULO!C41&lt;&gt;"",MODULO!C41,"")</f>
        <v/>
      </c>
      <c r="D30" s="304"/>
      <c r="E30" s="305" t="str">
        <f>IF(MODULO!E41&lt;&gt;"",MODULO!E41,"")</f>
        <v/>
      </c>
      <c r="F30" s="305"/>
      <c r="G30" s="305"/>
      <c r="H30" s="304" t="str">
        <f>IF(MODULO!H41&lt;&gt;"",MODULO!H41,"")</f>
        <v/>
      </c>
      <c r="I30" s="304"/>
      <c r="J30" s="304"/>
      <c r="K30" s="304" t="str">
        <f>IF(MODULO!P41&lt;&gt;"",MODULO!P41,"")</f>
        <v/>
      </c>
      <c r="L30" s="304"/>
      <c r="M30" s="304"/>
      <c r="N30" s="304"/>
      <c r="O30" s="306" t="str">
        <f>IF(MODULO!K41&lt;&gt;"",MODULO!K41,"")</f>
        <v/>
      </c>
      <c r="P30" s="306"/>
      <c r="Q30" s="306"/>
      <c r="R30" s="306"/>
      <c r="S30" s="304" t="str">
        <f>IF(Y30="METALLO TECNOINOX","",FORMULE!BK67)</f>
        <v/>
      </c>
      <c r="T30" s="304"/>
      <c r="U30" s="304"/>
      <c r="V30" s="304" t="str">
        <f>IF(MODULO!AG41="VETRO","INLAY",IF(MODULO!AG41="METALLO","SI",IF(MODULO!AG41="","")))</f>
        <v/>
      </c>
      <c r="W30" s="304"/>
      <c r="X30" s="304"/>
      <c r="Y30" s="328" t="str">
        <f>IF(MODULO!AK41="PLASTICA","PLASTICA",IF(MODULO!AK41="METALLO TECNOINOX","METALLO TECNOINOX",IF(MODULO!AK41="NO SOTTOLAVELLO","NO SOTTOLAVELLO","")))</f>
        <v/>
      </c>
      <c r="Z30" s="329"/>
      <c r="AA30" s="329"/>
      <c r="AB30" s="329"/>
      <c r="AC30" s="329"/>
      <c r="AD30" s="329"/>
      <c r="AE30" s="330"/>
      <c r="AF30" s="299" t="str">
        <f>IF(MODULO!AS41="STESSO COLORE","",IF(MODULO!AS41="ACCIAIO INOX","ACCIAIO INOX",IF(MODULO!AS41="CROMO","CROMO",IF(MODULO!AS41="ROVERE","ROVERE",IF(MODULO!AS41="NOCE","NOCE","")))))</f>
        <v/>
      </c>
      <c r="AG30" s="299"/>
      <c r="AH30" s="299"/>
      <c r="AI30" s="299"/>
      <c r="AJ30" s="327" t="str">
        <f>IF(MODULO!T41&lt;&gt;"",MODULO!T41,"")</f>
        <v/>
      </c>
      <c r="AK30" s="327"/>
      <c r="AL30" s="327"/>
      <c r="AM30" s="327" t="str">
        <f>IF(FORMULE!$BA$67&lt;&gt;"",FORMULE!$BA$67,"")</f>
        <v/>
      </c>
      <c r="AN30" s="327"/>
      <c r="AO30" s="327"/>
      <c r="AP30" s="292">
        <f>FORMULE!$AX$67</f>
        <v>0</v>
      </c>
      <c r="AQ30" s="293"/>
      <c r="AR30" s="294"/>
    </row>
    <row r="31" spans="2:44" ht="18" customHeight="1" x14ac:dyDescent="0.25">
      <c r="B31" s="303"/>
      <c r="C31" s="304"/>
      <c r="D31" s="304"/>
      <c r="E31" s="305"/>
      <c r="F31" s="305"/>
      <c r="G31" s="305"/>
      <c r="H31" s="304"/>
      <c r="I31" s="304"/>
      <c r="J31" s="304"/>
      <c r="K31" s="304"/>
      <c r="L31" s="304"/>
      <c r="M31" s="304"/>
      <c r="N31" s="304"/>
      <c r="O31" s="306"/>
      <c r="P31" s="306"/>
      <c r="Q31" s="306"/>
      <c r="R31" s="306"/>
      <c r="S31" s="304"/>
      <c r="T31" s="304"/>
      <c r="U31" s="304"/>
      <c r="V31" s="304"/>
      <c r="W31" s="304"/>
      <c r="X31" s="304"/>
      <c r="Y31" s="331"/>
      <c r="Z31" s="332"/>
      <c r="AA31" s="332"/>
      <c r="AB31" s="332"/>
      <c r="AC31" s="332"/>
      <c r="AD31" s="332"/>
      <c r="AE31" s="333"/>
      <c r="AF31" s="299"/>
      <c r="AG31" s="299"/>
      <c r="AH31" s="299"/>
      <c r="AI31" s="299"/>
      <c r="AJ31" s="327"/>
      <c r="AK31" s="327"/>
      <c r="AL31" s="327"/>
      <c r="AM31" s="327"/>
      <c r="AN31" s="327"/>
      <c r="AO31" s="327"/>
      <c r="AP31" s="295"/>
      <c r="AQ31" s="296"/>
      <c r="AR31" s="297"/>
    </row>
    <row r="32" spans="2:44" ht="18" customHeight="1" x14ac:dyDescent="0.25">
      <c r="B32" s="303" t="s">
        <v>42</v>
      </c>
      <c r="C32" s="304" t="str">
        <f>IF(MODULO!C43&lt;&gt;"",MODULO!C43,"")</f>
        <v/>
      </c>
      <c r="D32" s="304"/>
      <c r="E32" s="305" t="str">
        <f>IF(MODULO!E43&lt;&gt;"",MODULO!E43,"")</f>
        <v/>
      </c>
      <c r="F32" s="305"/>
      <c r="G32" s="305"/>
      <c r="H32" s="304" t="str">
        <f>IF(MODULO!H43&lt;&gt;"",MODULO!H43,"")</f>
        <v/>
      </c>
      <c r="I32" s="304"/>
      <c r="J32" s="304"/>
      <c r="K32" s="304" t="str">
        <f>IF(MODULO!P43&lt;&gt;"",MODULO!P43,"")</f>
        <v/>
      </c>
      <c r="L32" s="304"/>
      <c r="M32" s="304"/>
      <c r="N32" s="304"/>
      <c r="O32" s="306" t="str">
        <f>IF(MODULO!K43&lt;&gt;"",MODULO!K43,"")</f>
        <v/>
      </c>
      <c r="P32" s="306"/>
      <c r="Q32" s="306"/>
      <c r="R32" s="306"/>
      <c r="S32" s="304" t="str">
        <f>IF(Y32="METALLO TECNOINOX","",FORMULE!BK68)</f>
        <v/>
      </c>
      <c r="T32" s="304"/>
      <c r="U32" s="304"/>
      <c r="V32" s="304" t="str">
        <f>IF(MODULO!AG43="VETRO","INLAY",IF(MODULO!AG43="METALLO","SI",IF(MODULO!AG43="","")))</f>
        <v/>
      </c>
      <c r="W32" s="304"/>
      <c r="X32" s="304"/>
      <c r="Y32" s="328" t="str">
        <f>IF(MODULO!AK43="PLASTICA","PLASTICA",IF(MODULO!AK43="METALLO TECNOINOX","METALLO TECNOINOX",IF(MODULO!AK43="NO SOTTOLAVELLO","NO SOTTOLAVELLO","")))</f>
        <v/>
      </c>
      <c r="Z32" s="329"/>
      <c r="AA32" s="329"/>
      <c r="AB32" s="329"/>
      <c r="AC32" s="329"/>
      <c r="AD32" s="329"/>
      <c r="AE32" s="330"/>
      <c r="AF32" s="299" t="str">
        <f>IF(MODULO!AS43="STESSO COLORE","",IF(MODULO!AS43="ACCIAIO INOX","ACCIAIO INOX",IF(MODULO!AS43="CROMO","CROMO",IF(MODULO!AS43="ROVERE","ROVERE",IF(MODULO!AS43="NOCE","NOCE","")))))</f>
        <v/>
      </c>
      <c r="AG32" s="299"/>
      <c r="AH32" s="299"/>
      <c r="AI32" s="299"/>
      <c r="AJ32" s="327" t="str">
        <f>IF(MODULO!T43&lt;&gt;"",MODULO!T43,"")</f>
        <v/>
      </c>
      <c r="AK32" s="327"/>
      <c r="AL32" s="327"/>
      <c r="AM32" s="327" t="str">
        <f>IF(FORMULE!$BA$68&lt;&gt;"",FORMULE!$BA$68,"")</f>
        <v/>
      </c>
      <c r="AN32" s="327"/>
      <c r="AO32" s="327"/>
      <c r="AP32" s="292">
        <f>FORMULE!$AX$68</f>
        <v>0</v>
      </c>
      <c r="AQ32" s="293"/>
      <c r="AR32" s="294"/>
    </row>
    <row r="33" spans="2:44" ht="18" customHeight="1" x14ac:dyDescent="0.25">
      <c r="B33" s="303"/>
      <c r="C33" s="304"/>
      <c r="D33" s="304"/>
      <c r="E33" s="305"/>
      <c r="F33" s="305"/>
      <c r="G33" s="305"/>
      <c r="H33" s="304"/>
      <c r="I33" s="304"/>
      <c r="J33" s="304"/>
      <c r="K33" s="304"/>
      <c r="L33" s="304"/>
      <c r="M33" s="304"/>
      <c r="N33" s="304"/>
      <c r="O33" s="306"/>
      <c r="P33" s="306"/>
      <c r="Q33" s="306"/>
      <c r="R33" s="306"/>
      <c r="S33" s="304"/>
      <c r="T33" s="304"/>
      <c r="U33" s="304"/>
      <c r="V33" s="304"/>
      <c r="W33" s="304"/>
      <c r="X33" s="304"/>
      <c r="Y33" s="331"/>
      <c r="Z33" s="332"/>
      <c r="AA33" s="332"/>
      <c r="AB33" s="332"/>
      <c r="AC33" s="332"/>
      <c r="AD33" s="332"/>
      <c r="AE33" s="333"/>
      <c r="AF33" s="299"/>
      <c r="AG33" s="299"/>
      <c r="AH33" s="299"/>
      <c r="AI33" s="299"/>
      <c r="AJ33" s="327"/>
      <c r="AK33" s="327"/>
      <c r="AL33" s="327"/>
      <c r="AM33" s="327"/>
      <c r="AN33" s="327"/>
      <c r="AO33" s="327"/>
      <c r="AP33" s="295"/>
      <c r="AQ33" s="296"/>
      <c r="AR33" s="297"/>
    </row>
    <row r="34" spans="2:44" x14ac:dyDescent="0.25">
      <c r="AP34"/>
      <c r="AQ34"/>
      <c r="AR34"/>
    </row>
    <row r="35" spans="2:44" ht="23.25" customHeight="1" x14ac:dyDescent="0.35">
      <c r="B35" s="321" t="s">
        <v>81</v>
      </c>
      <c r="C35" s="321"/>
      <c r="D35" s="321"/>
      <c r="E35" s="348">
        <f>MODULO!E46</f>
        <v>0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</row>
    <row r="36" spans="2:44" ht="21" customHeight="1" x14ac:dyDescent="0.35">
      <c r="B36" s="128"/>
      <c r="C36" s="128"/>
      <c r="D36" s="128"/>
      <c r="E36" s="348" t="str">
        <f>IF(FORMULE!B280&lt;&gt;0,"PER SOTTOLAVELLO IN PLASTICA SEMPRE ATTACCO RETRO","")</f>
        <v/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</row>
    <row r="37" spans="2:44" ht="31.5" customHeight="1" x14ac:dyDescent="0.35">
      <c r="B37" s="128"/>
      <c r="C37" s="128"/>
      <c r="D37" s="128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/>
      <c r="AQ37"/>
      <c r="AR37"/>
    </row>
    <row r="38" spans="2:44" s="86" customFormat="1" ht="15" customHeight="1" x14ac:dyDescent="0.25">
      <c r="B38" s="334" t="s">
        <v>78</v>
      </c>
      <c r="C38" s="334"/>
      <c r="D38" s="334"/>
      <c r="E38" s="334"/>
      <c r="F38" s="334"/>
      <c r="G38" s="334"/>
      <c r="H38" s="334"/>
      <c r="I38" s="334"/>
      <c r="J38" s="334"/>
      <c r="K38" s="85"/>
      <c r="L38" s="85"/>
      <c r="M38" s="85"/>
      <c r="N38" s="85"/>
      <c r="O38" s="85"/>
      <c r="P38" s="321">
        <f>P4</f>
        <v>0</v>
      </c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>
        <f>AA4</f>
        <v>0</v>
      </c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08">
        <f>AN4</f>
        <v>0</v>
      </c>
      <c r="AO38" s="308"/>
      <c r="AP38" s="308"/>
      <c r="AQ38" s="308"/>
      <c r="AR38" s="308"/>
    </row>
    <row r="39" spans="2:44" s="86" customFormat="1" ht="15" customHeight="1" x14ac:dyDescent="0.25">
      <c r="B39" s="334"/>
      <c r="C39" s="334"/>
      <c r="D39" s="334"/>
      <c r="E39" s="334"/>
      <c r="F39" s="334"/>
      <c r="G39" s="334"/>
      <c r="H39" s="334"/>
      <c r="I39" s="334"/>
      <c r="J39" s="334"/>
      <c r="K39" s="85"/>
      <c r="L39" s="335" t="s">
        <v>87</v>
      </c>
      <c r="M39" s="335"/>
      <c r="N39" s="335"/>
      <c r="O39" s="335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08"/>
      <c r="AO39" s="308"/>
      <c r="AP39" s="308"/>
      <c r="AQ39" s="308"/>
      <c r="AR39" s="308"/>
    </row>
    <row r="40" spans="2:44" s="86" customFormat="1" ht="15" customHeight="1" x14ac:dyDescent="0.25">
      <c r="B40" s="309" t="str">
        <f>IF(MODULO!$BE$4="","",MODULO!$BE$4)</f>
        <v/>
      </c>
      <c r="C40" s="310"/>
      <c r="D40" s="310"/>
      <c r="E40" s="311"/>
      <c r="F40" s="141"/>
      <c r="G40" s="141"/>
      <c r="H40" s="85"/>
      <c r="I40" s="85"/>
      <c r="J40" s="85"/>
      <c r="K40" s="85"/>
      <c r="L40" s="85"/>
      <c r="M40" s="85"/>
      <c r="N40" s="85"/>
      <c r="O40" s="85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202"/>
      <c r="AB40" s="202"/>
      <c r="AC40" s="202"/>
      <c r="AD40" s="202"/>
      <c r="AE40" s="202"/>
      <c r="AF40" s="202"/>
      <c r="AG40"/>
      <c r="AH40"/>
      <c r="AI40"/>
      <c r="AJ40" s="307">
        <f>AJ6</f>
        <v>0</v>
      </c>
      <c r="AK40" s="307"/>
      <c r="AL40" s="307"/>
      <c r="AM40" s="307"/>
      <c r="AN40" s="307"/>
      <c r="AO40" s="307"/>
      <c r="AP40" s="307"/>
      <c r="AQ40" s="307"/>
      <c r="AR40" s="307"/>
    </row>
    <row r="41" spans="2:44" s="86" customFormat="1" ht="15" customHeight="1" x14ac:dyDescent="0.25">
      <c r="B41" s="312"/>
      <c r="C41" s="313"/>
      <c r="D41" s="313"/>
      <c r="E41" s="314"/>
      <c r="F41" s="141"/>
      <c r="G41" s="141"/>
      <c r="H41"/>
      <c r="I41"/>
      <c r="J41" s="90"/>
      <c r="K41" s="335" t="s">
        <v>133</v>
      </c>
      <c r="L41" s="335"/>
      <c r="M41" s="335"/>
      <c r="N41" s="335"/>
      <c r="O41" s="335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90"/>
      <c r="AH41" s="335" t="s">
        <v>146</v>
      </c>
      <c r="AI41" s="335"/>
      <c r="AJ41" s="307"/>
      <c r="AK41" s="307"/>
      <c r="AL41" s="307"/>
      <c r="AM41" s="307"/>
      <c r="AN41" s="307"/>
      <c r="AO41" s="307"/>
      <c r="AP41" s="307"/>
      <c r="AQ41" s="307"/>
      <c r="AR41" s="307"/>
    </row>
    <row r="42" spans="2:44" s="86" customFormat="1" ht="15" customHeight="1" x14ac:dyDescent="0.25">
      <c r="B42" s="315"/>
      <c r="C42" s="316"/>
      <c r="D42" s="316"/>
      <c r="E42" s="317"/>
      <c r="F42" s="142"/>
      <c r="G42" s="1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 s="302" t="s">
        <v>176</v>
      </c>
      <c r="AO42" s="302"/>
      <c r="AP42" s="302"/>
      <c r="AQ42" s="302"/>
      <c r="AR42" s="302"/>
    </row>
    <row r="43" spans="2:44" s="86" customFormat="1" ht="15" customHeight="1" x14ac:dyDescent="0.25">
      <c r="B43"/>
      <c r="C43" s="326" t="s">
        <v>66</v>
      </c>
      <c r="D43" s="326"/>
      <c r="E43" s="326" t="s">
        <v>0</v>
      </c>
      <c r="F43" s="325"/>
      <c r="G43" s="325"/>
      <c r="H43" s="325" t="s">
        <v>111</v>
      </c>
      <c r="I43" s="325"/>
      <c r="J43" s="325"/>
      <c r="K43" s="325"/>
      <c r="L43" s="325"/>
      <c r="M43" s="325"/>
      <c r="N43" s="325"/>
      <c r="O43" s="319" t="s">
        <v>112</v>
      </c>
      <c r="P43" s="319"/>
      <c r="Q43" s="319"/>
      <c r="R43" s="319"/>
      <c r="S43" s="319" t="s">
        <v>75</v>
      </c>
      <c r="T43" s="319"/>
      <c r="U43" s="319"/>
      <c r="V43" s="350" t="s">
        <v>63</v>
      </c>
      <c r="W43" s="351"/>
      <c r="X43" s="351"/>
      <c r="Y43" s="351"/>
      <c r="Z43" s="351"/>
      <c r="AA43" s="350" t="s">
        <v>71</v>
      </c>
      <c r="AB43" s="351"/>
      <c r="AC43" s="351"/>
      <c r="AD43" s="351"/>
      <c r="AE43" s="351"/>
      <c r="AF43" s="319" t="s">
        <v>83</v>
      </c>
      <c r="AG43" s="319"/>
      <c r="AH43" s="319"/>
      <c r="AI43" s="319"/>
      <c r="AJ43" s="363" t="s">
        <v>72</v>
      </c>
      <c r="AK43" s="364"/>
      <c r="AL43" s="364"/>
      <c r="AM43" s="364"/>
      <c r="AN43" s="358" t="s">
        <v>116</v>
      </c>
      <c r="AO43" s="359"/>
      <c r="AP43" s="319" t="s">
        <v>147</v>
      </c>
      <c r="AQ43" s="319"/>
      <c r="AR43" s="319"/>
    </row>
    <row r="44" spans="2:44" s="86" customFormat="1" ht="15" customHeight="1" x14ac:dyDescent="0.25">
      <c r="B44"/>
      <c r="C44" s="325"/>
      <c r="D44" s="325"/>
      <c r="E44" s="325"/>
      <c r="F44" s="325"/>
      <c r="G44" s="325"/>
      <c r="H44" s="325" t="s">
        <v>4</v>
      </c>
      <c r="I44" s="325"/>
      <c r="J44" s="325"/>
      <c r="K44" s="325" t="s">
        <v>68</v>
      </c>
      <c r="L44" s="325"/>
      <c r="M44" s="325"/>
      <c r="N44" s="325"/>
      <c r="O44" s="319"/>
      <c r="P44" s="319"/>
      <c r="Q44" s="319"/>
      <c r="R44" s="319"/>
      <c r="S44" s="319"/>
      <c r="T44" s="319"/>
      <c r="U44" s="319"/>
      <c r="V44" s="352"/>
      <c r="W44" s="353"/>
      <c r="X44" s="353"/>
      <c r="Y44" s="353"/>
      <c r="Z44" s="353"/>
      <c r="AA44" s="352"/>
      <c r="AB44" s="353"/>
      <c r="AC44" s="353"/>
      <c r="AD44" s="353"/>
      <c r="AE44" s="353"/>
      <c r="AF44" s="319"/>
      <c r="AG44" s="319"/>
      <c r="AH44" s="319"/>
      <c r="AI44" s="319"/>
      <c r="AJ44" s="365"/>
      <c r="AK44" s="366"/>
      <c r="AL44" s="366"/>
      <c r="AM44" s="366"/>
      <c r="AN44" s="360"/>
      <c r="AO44" s="220"/>
      <c r="AP44" s="319"/>
      <c r="AQ44" s="319"/>
      <c r="AR44" s="319"/>
    </row>
    <row r="45" spans="2:44" s="86" customFormat="1" ht="15" customHeight="1" x14ac:dyDescent="0.25">
      <c r="B4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17"/>
      <c r="Z45" s="17"/>
      <c r="AA45" s="17"/>
      <c r="AB45" s="17"/>
      <c r="AC45" s="17"/>
      <c r="AD45" s="17"/>
      <c r="AE45" s="17"/>
      <c r="AF45" s="83"/>
      <c r="AG45" s="83"/>
      <c r="AH45" s="83"/>
      <c r="AI45" s="83"/>
      <c r="AJ45" s="17"/>
      <c r="AK45" s="17"/>
      <c r="AL45" s="17"/>
      <c r="AM45"/>
      <c r="AN45" s="360"/>
      <c r="AO45" s="220"/>
      <c r="AP45" s="83"/>
      <c r="AQ45" s="83"/>
      <c r="AR45" s="83"/>
    </row>
    <row r="46" spans="2:44" s="86" customFormat="1" ht="18" customHeight="1" x14ac:dyDescent="0.25">
      <c r="B46" s="303" t="s">
        <v>32</v>
      </c>
      <c r="C46" s="304" t="str">
        <f>C12</f>
        <v/>
      </c>
      <c r="D46" s="304"/>
      <c r="E46" s="305" t="str">
        <f>E12</f>
        <v/>
      </c>
      <c r="F46" s="305"/>
      <c r="G46" s="305"/>
      <c r="H46" s="304" t="str">
        <f>H12</f>
        <v/>
      </c>
      <c r="I46" s="304"/>
      <c r="J46" s="304"/>
      <c r="K46" s="304" t="str">
        <f>K12</f>
        <v/>
      </c>
      <c r="L46" s="304"/>
      <c r="M46" s="304"/>
      <c r="N46" s="304"/>
      <c r="O46" s="306" t="str">
        <f>O12</f>
        <v/>
      </c>
      <c r="P46" s="306"/>
      <c r="Q46" s="306"/>
      <c r="R46" s="306"/>
      <c r="S46" s="304" t="str">
        <f>V12</f>
        <v/>
      </c>
      <c r="T46" s="304"/>
      <c r="U46" s="304"/>
      <c r="V46" s="354" t="str">
        <f>Y12</f>
        <v/>
      </c>
      <c r="W46" s="355"/>
      <c r="X46" s="355"/>
      <c r="Y46" s="355"/>
      <c r="Z46" s="355"/>
      <c r="AA46" s="329" t="str">
        <f>AF12</f>
        <v/>
      </c>
      <c r="AB46" s="329"/>
      <c r="AC46" s="329"/>
      <c r="AD46" s="329"/>
      <c r="AE46" s="330"/>
      <c r="AF46" s="299" t="str">
        <f>AJ12</f>
        <v/>
      </c>
      <c r="AG46" s="299"/>
      <c r="AH46" s="299"/>
      <c r="AI46" s="299"/>
      <c r="AJ46" s="361" t="str">
        <f>IF(FORMULE!$BA$58&lt;&gt;"",FORMULE!$BA$58,"")</f>
        <v/>
      </c>
      <c r="AK46" s="362"/>
      <c r="AL46" s="362"/>
      <c r="AM46" s="362"/>
      <c r="AN46" s="560">
        <f>AP12</f>
        <v>0</v>
      </c>
      <c r="AO46" s="323"/>
      <c r="AP46" s="300">
        <f>IF(MODULO!BG23&lt;&gt;"",MODULO!BG23/2,"")</f>
        <v>0</v>
      </c>
      <c r="AQ46" s="300"/>
      <c r="AR46" s="300"/>
    </row>
    <row r="47" spans="2:44" s="86" customFormat="1" ht="18" customHeight="1" x14ac:dyDescent="0.25">
      <c r="B47" s="303"/>
      <c r="C47" s="304"/>
      <c r="D47" s="304"/>
      <c r="E47" s="305"/>
      <c r="F47" s="305"/>
      <c r="G47" s="305"/>
      <c r="H47" s="304"/>
      <c r="I47" s="304"/>
      <c r="J47" s="304"/>
      <c r="K47" s="304"/>
      <c r="L47" s="304"/>
      <c r="M47" s="304"/>
      <c r="N47" s="304"/>
      <c r="O47" s="306"/>
      <c r="P47" s="306"/>
      <c r="Q47" s="306"/>
      <c r="R47" s="306"/>
      <c r="S47" s="304"/>
      <c r="T47" s="304"/>
      <c r="U47" s="304"/>
      <c r="V47" s="356"/>
      <c r="W47" s="357"/>
      <c r="X47" s="357"/>
      <c r="Y47" s="357"/>
      <c r="Z47" s="357"/>
      <c r="AA47" s="332"/>
      <c r="AB47" s="332"/>
      <c r="AC47" s="332"/>
      <c r="AD47" s="332"/>
      <c r="AE47" s="333"/>
      <c r="AF47" s="299"/>
      <c r="AG47" s="299"/>
      <c r="AH47" s="299"/>
      <c r="AI47" s="299"/>
      <c r="AJ47" s="361"/>
      <c r="AK47" s="362"/>
      <c r="AL47" s="362"/>
      <c r="AM47" s="362"/>
      <c r="AN47" s="322"/>
      <c r="AO47" s="323"/>
      <c r="AP47" s="300"/>
      <c r="AQ47" s="300"/>
      <c r="AR47" s="300"/>
    </row>
    <row r="48" spans="2:44" s="86" customFormat="1" ht="18" customHeight="1" x14ac:dyDescent="0.25">
      <c r="B48" s="303" t="s">
        <v>33</v>
      </c>
      <c r="C48" s="304" t="str">
        <f t="shared" ref="C48" si="0">C14</f>
        <v/>
      </c>
      <c r="D48" s="304"/>
      <c r="E48" s="305" t="str">
        <f t="shared" ref="E48" si="1">E14</f>
        <v/>
      </c>
      <c r="F48" s="305"/>
      <c r="G48" s="305"/>
      <c r="H48" s="304" t="str">
        <f t="shared" ref="H48" si="2">H14</f>
        <v/>
      </c>
      <c r="I48" s="304"/>
      <c r="J48" s="304"/>
      <c r="K48" s="304" t="str">
        <f t="shared" ref="K48" si="3">K14</f>
        <v/>
      </c>
      <c r="L48" s="304"/>
      <c r="M48" s="304"/>
      <c r="N48" s="304"/>
      <c r="O48" s="306" t="str">
        <f t="shared" ref="O48" si="4">O14</f>
        <v/>
      </c>
      <c r="P48" s="306"/>
      <c r="Q48" s="306"/>
      <c r="R48" s="306"/>
      <c r="S48" s="304" t="str">
        <f t="shared" ref="S48" si="5">V14</f>
        <v/>
      </c>
      <c r="T48" s="304"/>
      <c r="U48" s="304"/>
      <c r="V48" s="354" t="str">
        <f t="shared" ref="V48" si="6">Y14</f>
        <v/>
      </c>
      <c r="W48" s="355"/>
      <c r="X48" s="355"/>
      <c r="Y48" s="355"/>
      <c r="Z48" s="355"/>
      <c r="AA48" s="329" t="str">
        <f t="shared" ref="AA48" si="7">AF14</f>
        <v/>
      </c>
      <c r="AB48" s="329"/>
      <c r="AC48" s="329"/>
      <c r="AD48" s="329"/>
      <c r="AE48" s="330"/>
      <c r="AF48" s="299" t="str">
        <f t="shared" ref="AF48" si="8">AJ14</f>
        <v/>
      </c>
      <c r="AG48" s="299"/>
      <c r="AH48" s="299"/>
      <c r="AI48" s="299"/>
      <c r="AJ48" s="349" t="str">
        <f>IF(FORMULE!$BA$59&lt;&gt;"",FORMULE!$BA$59,"")</f>
        <v/>
      </c>
      <c r="AK48" s="322"/>
      <c r="AL48" s="322"/>
      <c r="AM48" s="322"/>
      <c r="AN48" s="560">
        <f t="shared" ref="AN48" si="9">AP14</f>
        <v>0</v>
      </c>
      <c r="AO48" s="323"/>
      <c r="AP48" s="300">
        <f>IF(MODULO!BG25&lt;&gt;"",MODULO!BG25/2,"")</f>
        <v>0</v>
      </c>
      <c r="AQ48" s="300"/>
      <c r="AR48" s="300"/>
    </row>
    <row r="49" spans="2:44" s="86" customFormat="1" ht="18" customHeight="1" x14ac:dyDescent="0.25">
      <c r="B49" s="303"/>
      <c r="C49" s="304"/>
      <c r="D49" s="304"/>
      <c r="E49" s="305"/>
      <c r="F49" s="305"/>
      <c r="G49" s="305"/>
      <c r="H49" s="304"/>
      <c r="I49" s="304"/>
      <c r="J49" s="304"/>
      <c r="K49" s="304"/>
      <c r="L49" s="304"/>
      <c r="M49" s="304"/>
      <c r="N49" s="304"/>
      <c r="O49" s="306"/>
      <c r="P49" s="306"/>
      <c r="Q49" s="306"/>
      <c r="R49" s="306"/>
      <c r="S49" s="304"/>
      <c r="T49" s="304"/>
      <c r="U49" s="304"/>
      <c r="V49" s="356"/>
      <c r="W49" s="357"/>
      <c r="X49" s="357"/>
      <c r="Y49" s="357"/>
      <c r="Z49" s="357"/>
      <c r="AA49" s="332"/>
      <c r="AB49" s="332"/>
      <c r="AC49" s="332"/>
      <c r="AD49" s="332"/>
      <c r="AE49" s="333"/>
      <c r="AF49" s="299"/>
      <c r="AG49" s="299"/>
      <c r="AH49" s="299"/>
      <c r="AI49" s="299"/>
      <c r="AJ49" s="349"/>
      <c r="AK49" s="322"/>
      <c r="AL49" s="322"/>
      <c r="AM49" s="322"/>
      <c r="AN49" s="322"/>
      <c r="AO49" s="323"/>
      <c r="AP49" s="300"/>
      <c r="AQ49" s="300"/>
      <c r="AR49" s="300"/>
    </row>
    <row r="50" spans="2:44" s="86" customFormat="1" ht="18" customHeight="1" x14ac:dyDescent="0.25">
      <c r="B50" s="303" t="s">
        <v>177</v>
      </c>
      <c r="C50" s="304" t="str">
        <f t="shared" ref="C50" si="10">C16</f>
        <v/>
      </c>
      <c r="D50" s="304"/>
      <c r="E50" s="305" t="str">
        <f t="shared" ref="E50" si="11">E16</f>
        <v/>
      </c>
      <c r="F50" s="305"/>
      <c r="G50" s="305"/>
      <c r="H50" s="304" t="str">
        <f t="shared" ref="H50" si="12">H16</f>
        <v/>
      </c>
      <c r="I50" s="304"/>
      <c r="J50" s="304"/>
      <c r="K50" s="304" t="str">
        <f t="shared" ref="K50" si="13">K16</f>
        <v/>
      </c>
      <c r="L50" s="304"/>
      <c r="M50" s="304"/>
      <c r="N50" s="304"/>
      <c r="O50" s="306" t="str">
        <f t="shared" ref="O50" si="14">O16</f>
        <v/>
      </c>
      <c r="P50" s="306"/>
      <c r="Q50" s="306"/>
      <c r="R50" s="306"/>
      <c r="S50" s="304" t="str">
        <f t="shared" ref="S50" si="15">V16</f>
        <v/>
      </c>
      <c r="T50" s="304"/>
      <c r="U50" s="304"/>
      <c r="V50" s="354" t="str">
        <f t="shared" ref="V50" si="16">Y16</f>
        <v/>
      </c>
      <c r="W50" s="355"/>
      <c r="X50" s="355"/>
      <c r="Y50" s="355"/>
      <c r="Z50" s="355"/>
      <c r="AA50" s="329" t="str">
        <f t="shared" ref="AA50" si="17">AF16</f>
        <v/>
      </c>
      <c r="AB50" s="329"/>
      <c r="AC50" s="329"/>
      <c r="AD50" s="329"/>
      <c r="AE50" s="330"/>
      <c r="AF50" s="299" t="str">
        <f t="shared" ref="AF50" si="18">AJ16</f>
        <v/>
      </c>
      <c r="AG50" s="299"/>
      <c r="AH50" s="299"/>
      <c r="AI50" s="299"/>
      <c r="AJ50" s="349" t="str">
        <f>IF(FORMULE!$BA$60&lt;&gt;"",FORMULE!$BA$60,"")</f>
        <v/>
      </c>
      <c r="AK50" s="322"/>
      <c r="AL50" s="322"/>
      <c r="AM50" s="322"/>
      <c r="AN50" s="560">
        <f t="shared" ref="AN50" si="19">AP16</f>
        <v>0</v>
      </c>
      <c r="AO50" s="323"/>
      <c r="AP50" s="300">
        <f>IF(MODULO!BG27&lt;&gt;"",MODULO!BG27/2,"")</f>
        <v>0</v>
      </c>
      <c r="AQ50" s="300"/>
      <c r="AR50" s="300"/>
    </row>
    <row r="51" spans="2:44" s="86" customFormat="1" ht="18" customHeight="1" x14ac:dyDescent="0.25">
      <c r="B51" s="303"/>
      <c r="C51" s="304"/>
      <c r="D51" s="304"/>
      <c r="E51" s="305"/>
      <c r="F51" s="305"/>
      <c r="G51" s="305"/>
      <c r="H51" s="304"/>
      <c r="I51" s="304"/>
      <c r="J51" s="304"/>
      <c r="K51" s="304"/>
      <c r="L51" s="304"/>
      <c r="M51" s="304"/>
      <c r="N51" s="304"/>
      <c r="O51" s="306"/>
      <c r="P51" s="306"/>
      <c r="Q51" s="306"/>
      <c r="R51" s="306"/>
      <c r="S51" s="304"/>
      <c r="T51" s="304"/>
      <c r="U51" s="304"/>
      <c r="V51" s="356"/>
      <c r="W51" s="357"/>
      <c r="X51" s="357"/>
      <c r="Y51" s="357"/>
      <c r="Z51" s="357"/>
      <c r="AA51" s="332"/>
      <c r="AB51" s="332"/>
      <c r="AC51" s="332"/>
      <c r="AD51" s="332"/>
      <c r="AE51" s="333"/>
      <c r="AF51" s="299"/>
      <c r="AG51" s="299"/>
      <c r="AH51" s="299"/>
      <c r="AI51" s="299"/>
      <c r="AJ51" s="349"/>
      <c r="AK51" s="322"/>
      <c r="AL51" s="322"/>
      <c r="AM51" s="322"/>
      <c r="AN51" s="322"/>
      <c r="AO51" s="323"/>
      <c r="AP51" s="300"/>
      <c r="AQ51" s="300"/>
      <c r="AR51" s="300"/>
    </row>
    <row r="52" spans="2:44" s="86" customFormat="1" ht="18" customHeight="1" x14ac:dyDescent="0.25">
      <c r="B52" s="303" t="s">
        <v>35</v>
      </c>
      <c r="C52" s="304" t="str">
        <f t="shared" ref="C52" si="20">C18</f>
        <v/>
      </c>
      <c r="D52" s="304"/>
      <c r="E52" s="305" t="str">
        <f t="shared" ref="E52" si="21">E18</f>
        <v/>
      </c>
      <c r="F52" s="305"/>
      <c r="G52" s="305"/>
      <c r="H52" s="304" t="str">
        <f t="shared" ref="H52" si="22">H18</f>
        <v/>
      </c>
      <c r="I52" s="304"/>
      <c r="J52" s="304"/>
      <c r="K52" s="304" t="str">
        <f t="shared" ref="K52" si="23">K18</f>
        <v/>
      </c>
      <c r="L52" s="304"/>
      <c r="M52" s="304"/>
      <c r="N52" s="304"/>
      <c r="O52" s="306" t="str">
        <f t="shared" ref="O52" si="24">O18</f>
        <v/>
      </c>
      <c r="P52" s="306"/>
      <c r="Q52" s="306"/>
      <c r="R52" s="306"/>
      <c r="S52" s="304" t="str">
        <f t="shared" ref="S52" si="25">V18</f>
        <v/>
      </c>
      <c r="T52" s="304"/>
      <c r="U52" s="304"/>
      <c r="V52" s="354" t="str">
        <f t="shared" ref="V52" si="26">Y18</f>
        <v/>
      </c>
      <c r="W52" s="355"/>
      <c r="X52" s="355"/>
      <c r="Y52" s="355"/>
      <c r="Z52" s="355"/>
      <c r="AA52" s="329" t="str">
        <f t="shared" ref="AA52" si="27">AF18</f>
        <v/>
      </c>
      <c r="AB52" s="329"/>
      <c r="AC52" s="329"/>
      <c r="AD52" s="329"/>
      <c r="AE52" s="330"/>
      <c r="AF52" s="299" t="str">
        <f t="shared" ref="AF52" si="28">AJ18</f>
        <v/>
      </c>
      <c r="AG52" s="299"/>
      <c r="AH52" s="299"/>
      <c r="AI52" s="299"/>
      <c r="AJ52" s="349" t="str">
        <f>IF(FORMULE!$BA$61&lt;&gt;"",FORMULE!$BA$61,"")</f>
        <v/>
      </c>
      <c r="AK52" s="322"/>
      <c r="AL52" s="322"/>
      <c r="AM52" s="322"/>
      <c r="AN52" s="560">
        <f t="shared" ref="AN52" si="29">AP18</f>
        <v>0</v>
      </c>
      <c r="AO52" s="323"/>
      <c r="AP52" s="300">
        <f>IF(MODULO!BG29&lt;&gt;"",MODULO!BG29/2,"")</f>
        <v>0</v>
      </c>
      <c r="AQ52" s="300"/>
      <c r="AR52" s="300"/>
    </row>
    <row r="53" spans="2:44" s="86" customFormat="1" ht="18" customHeight="1" x14ac:dyDescent="0.25">
      <c r="B53" s="303"/>
      <c r="C53" s="304"/>
      <c r="D53" s="304"/>
      <c r="E53" s="305"/>
      <c r="F53" s="305"/>
      <c r="G53" s="305"/>
      <c r="H53" s="304"/>
      <c r="I53" s="304"/>
      <c r="J53" s="304"/>
      <c r="K53" s="304"/>
      <c r="L53" s="304"/>
      <c r="M53" s="304"/>
      <c r="N53" s="304"/>
      <c r="O53" s="306"/>
      <c r="P53" s="306"/>
      <c r="Q53" s="306"/>
      <c r="R53" s="306"/>
      <c r="S53" s="304"/>
      <c r="T53" s="304"/>
      <c r="U53" s="304"/>
      <c r="V53" s="356"/>
      <c r="W53" s="357"/>
      <c r="X53" s="357"/>
      <c r="Y53" s="357"/>
      <c r="Z53" s="357"/>
      <c r="AA53" s="332"/>
      <c r="AB53" s="332"/>
      <c r="AC53" s="332"/>
      <c r="AD53" s="332"/>
      <c r="AE53" s="333"/>
      <c r="AF53" s="299"/>
      <c r="AG53" s="299"/>
      <c r="AH53" s="299"/>
      <c r="AI53" s="299"/>
      <c r="AJ53" s="349"/>
      <c r="AK53" s="322"/>
      <c r="AL53" s="322"/>
      <c r="AM53" s="322"/>
      <c r="AN53" s="322"/>
      <c r="AO53" s="323"/>
      <c r="AP53" s="300"/>
      <c r="AQ53" s="300"/>
      <c r="AR53" s="300"/>
    </row>
    <row r="54" spans="2:44" s="86" customFormat="1" ht="18" customHeight="1" x14ac:dyDescent="0.25">
      <c r="B54" s="303" t="s">
        <v>36</v>
      </c>
      <c r="C54" s="304" t="str">
        <f t="shared" ref="C54" si="30">C20</f>
        <v/>
      </c>
      <c r="D54" s="304"/>
      <c r="E54" s="305" t="str">
        <f t="shared" ref="E54" si="31">E20</f>
        <v/>
      </c>
      <c r="F54" s="305"/>
      <c r="G54" s="305"/>
      <c r="H54" s="304" t="str">
        <f t="shared" ref="H54" si="32">H20</f>
        <v/>
      </c>
      <c r="I54" s="304"/>
      <c r="J54" s="304"/>
      <c r="K54" s="304" t="str">
        <f t="shared" ref="K54" si="33">K20</f>
        <v/>
      </c>
      <c r="L54" s="304"/>
      <c r="M54" s="304"/>
      <c r="N54" s="304"/>
      <c r="O54" s="306" t="str">
        <f t="shared" ref="O54" si="34">O20</f>
        <v/>
      </c>
      <c r="P54" s="306"/>
      <c r="Q54" s="306"/>
      <c r="R54" s="306"/>
      <c r="S54" s="304" t="str">
        <f t="shared" ref="S54" si="35">V20</f>
        <v/>
      </c>
      <c r="T54" s="304"/>
      <c r="U54" s="304"/>
      <c r="V54" s="354" t="str">
        <f t="shared" ref="V54" si="36">Y20</f>
        <v/>
      </c>
      <c r="W54" s="355"/>
      <c r="X54" s="355"/>
      <c r="Y54" s="355"/>
      <c r="Z54" s="355"/>
      <c r="AA54" s="329" t="str">
        <f t="shared" ref="AA54" si="37">AF20</f>
        <v/>
      </c>
      <c r="AB54" s="329"/>
      <c r="AC54" s="329"/>
      <c r="AD54" s="329"/>
      <c r="AE54" s="330"/>
      <c r="AF54" s="299" t="str">
        <f t="shared" ref="AF54" si="38">AJ20</f>
        <v/>
      </c>
      <c r="AG54" s="299"/>
      <c r="AH54" s="299"/>
      <c r="AI54" s="299"/>
      <c r="AJ54" s="349" t="str">
        <f>IF(FORMULE!$BA$62&lt;&gt;"",FORMULE!$BA$62,"")</f>
        <v/>
      </c>
      <c r="AK54" s="322"/>
      <c r="AL54" s="322"/>
      <c r="AM54" s="322"/>
      <c r="AN54" s="560">
        <f t="shared" ref="AN54" si="39">AP20</f>
        <v>0</v>
      </c>
      <c r="AO54" s="323"/>
      <c r="AP54" s="300">
        <f>IF(MODULO!BG31&lt;&gt;"",MODULO!BG31/2,"")</f>
        <v>0</v>
      </c>
      <c r="AQ54" s="300"/>
      <c r="AR54" s="300"/>
    </row>
    <row r="55" spans="2:44" s="86" customFormat="1" ht="18" customHeight="1" x14ac:dyDescent="0.25">
      <c r="B55" s="303"/>
      <c r="C55" s="304"/>
      <c r="D55" s="304"/>
      <c r="E55" s="305"/>
      <c r="F55" s="305"/>
      <c r="G55" s="305"/>
      <c r="H55" s="304"/>
      <c r="I55" s="304"/>
      <c r="J55" s="304"/>
      <c r="K55" s="304"/>
      <c r="L55" s="304"/>
      <c r="M55" s="304"/>
      <c r="N55" s="304"/>
      <c r="O55" s="306"/>
      <c r="P55" s="306"/>
      <c r="Q55" s="306"/>
      <c r="R55" s="306"/>
      <c r="S55" s="304"/>
      <c r="T55" s="304"/>
      <c r="U55" s="304"/>
      <c r="V55" s="356"/>
      <c r="W55" s="357"/>
      <c r="X55" s="357"/>
      <c r="Y55" s="357"/>
      <c r="Z55" s="357"/>
      <c r="AA55" s="332"/>
      <c r="AB55" s="332"/>
      <c r="AC55" s="332"/>
      <c r="AD55" s="332"/>
      <c r="AE55" s="333"/>
      <c r="AF55" s="299"/>
      <c r="AG55" s="299"/>
      <c r="AH55" s="299"/>
      <c r="AI55" s="299"/>
      <c r="AJ55" s="349"/>
      <c r="AK55" s="322"/>
      <c r="AL55" s="322"/>
      <c r="AM55" s="322"/>
      <c r="AN55" s="322"/>
      <c r="AO55" s="323"/>
      <c r="AP55" s="300"/>
      <c r="AQ55" s="300"/>
      <c r="AR55" s="300"/>
    </row>
    <row r="56" spans="2:44" s="86" customFormat="1" ht="18" customHeight="1" x14ac:dyDescent="0.25">
      <c r="B56" s="303" t="s">
        <v>37</v>
      </c>
      <c r="C56" s="304" t="str">
        <f t="shared" ref="C56" si="40">C22</f>
        <v/>
      </c>
      <c r="D56" s="304"/>
      <c r="E56" s="305" t="str">
        <f t="shared" ref="E56" si="41">E22</f>
        <v/>
      </c>
      <c r="F56" s="305"/>
      <c r="G56" s="305"/>
      <c r="H56" s="304" t="str">
        <f t="shared" ref="H56" si="42">H22</f>
        <v/>
      </c>
      <c r="I56" s="304"/>
      <c r="J56" s="304"/>
      <c r="K56" s="304" t="str">
        <f t="shared" ref="K56" si="43">K22</f>
        <v/>
      </c>
      <c r="L56" s="304"/>
      <c r="M56" s="304"/>
      <c r="N56" s="304"/>
      <c r="O56" s="306" t="str">
        <f t="shared" ref="O56" si="44">O22</f>
        <v/>
      </c>
      <c r="P56" s="306"/>
      <c r="Q56" s="306"/>
      <c r="R56" s="306"/>
      <c r="S56" s="304" t="str">
        <f t="shared" ref="S56" si="45">V22</f>
        <v/>
      </c>
      <c r="T56" s="304"/>
      <c r="U56" s="304"/>
      <c r="V56" s="354" t="str">
        <f t="shared" ref="V56" si="46">Y22</f>
        <v/>
      </c>
      <c r="W56" s="355"/>
      <c r="X56" s="355"/>
      <c r="Y56" s="355"/>
      <c r="Z56" s="355"/>
      <c r="AA56" s="329" t="str">
        <f t="shared" ref="AA56" si="47">AF22</f>
        <v/>
      </c>
      <c r="AB56" s="329"/>
      <c r="AC56" s="329"/>
      <c r="AD56" s="329"/>
      <c r="AE56" s="330"/>
      <c r="AF56" s="299" t="str">
        <f t="shared" ref="AF56" si="48">AJ22</f>
        <v/>
      </c>
      <c r="AG56" s="299"/>
      <c r="AH56" s="299"/>
      <c r="AI56" s="299"/>
      <c r="AJ56" s="349" t="str">
        <f>IF(FORMULE!$BA$63&lt;&gt;"",FORMULE!$BA$63,"")</f>
        <v/>
      </c>
      <c r="AK56" s="322"/>
      <c r="AL56" s="322"/>
      <c r="AM56" s="322"/>
      <c r="AN56" s="560">
        <f t="shared" ref="AN56" si="49">AP22</f>
        <v>0</v>
      </c>
      <c r="AO56" s="323"/>
      <c r="AP56" s="300">
        <f>IF(MODULO!BG33&lt;&gt;"",MODULO!BG33/2,"")</f>
        <v>0</v>
      </c>
      <c r="AQ56" s="300"/>
      <c r="AR56" s="300"/>
    </row>
    <row r="57" spans="2:44" s="86" customFormat="1" ht="18" customHeight="1" x14ac:dyDescent="0.25">
      <c r="B57" s="303"/>
      <c r="C57" s="304"/>
      <c r="D57" s="304"/>
      <c r="E57" s="305"/>
      <c r="F57" s="305"/>
      <c r="G57" s="305"/>
      <c r="H57" s="304"/>
      <c r="I57" s="304"/>
      <c r="J57" s="304"/>
      <c r="K57" s="304"/>
      <c r="L57" s="304"/>
      <c r="M57" s="304"/>
      <c r="N57" s="304"/>
      <c r="O57" s="306"/>
      <c r="P57" s="306"/>
      <c r="Q57" s="306"/>
      <c r="R57" s="306"/>
      <c r="S57" s="304"/>
      <c r="T57" s="304"/>
      <c r="U57" s="304"/>
      <c r="V57" s="356"/>
      <c r="W57" s="357"/>
      <c r="X57" s="357"/>
      <c r="Y57" s="357"/>
      <c r="Z57" s="357"/>
      <c r="AA57" s="332"/>
      <c r="AB57" s="332"/>
      <c r="AC57" s="332"/>
      <c r="AD57" s="332"/>
      <c r="AE57" s="333"/>
      <c r="AF57" s="299"/>
      <c r="AG57" s="299"/>
      <c r="AH57" s="299"/>
      <c r="AI57" s="299"/>
      <c r="AJ57" s="349"/>
      <c r="AK57" s="322"/>
      <c r="AL57" s="322"/>
      <c r="AM57" s="322"/>
      <c r="AN57" s="322"/>
      <c r="AO57" s="323"/>
      <c r="AP57" s="300"/>
      <c r="AQ57" s="300"/>
      <c r="AR57" s="300"/>
    </row>
    <row r="58" spans="2:44" s="86" customFormat="1" ht="18" customHeight="1" x14ac:dyDescent="0.25">
      <c r="B58" s="303" t="s">
        <v>38</v>
      </c>
      <c r="C58" s="304" t="str">
        <f t="shared" ref="C58" si="50">C24</f>
        <v/>
      </c>
      <c r="D58" s="304"/>
      <c r="E58" s="305" t="str">
        <f t="shared" ref="E58" si="51">E24</f>
        <v/>
      </c>
      <c r="F58" s="305"/>
      <c r="G58" s="305"/>
      <c r="H58" s="304" t="str">
        <f t="shared" ref="H58" si="52">H24</f>
        <v/>
      </c>
      <c r="I58" s="304"/>
      <c r="J58" s="304"/>
      <c r="K58" s="304" t="str">
        <f t="shared" ref="K58" si="53">K24</f>
        <v/>
      </c>
      <c r="L58" s="304"/>
      <c r="M58" s="304"/>
      <c r="N58" s="304"/>
      <c r="O58" s="306" t="str">
        <f t="shared" ref="O58" si="54">O24</f>
        <v/>
      </c>
      <c r="P58" s="306"/>
      <c r="Q58" s="306"/>
      <c r="R58" s="306"/>
      <c r="S58" s="304" t="str">
        <f t="shared" ref="S58" si="55">V24</f>
        <v/>
      </c>
      <c r="T58" s="304"/>
      <c r="U58" s="304"/>
      <c r="V58" s="354" t="str">
        <f t="shared" ref="V58" si="56">Y24</f>
        <v/>
      </c>
      <c r="W58" s="355"/>
      <c r="X58" s="355"/>
      <c r="Y58" s="355"/>
      <c r="Z58" s="355"/>
      <c r="AA58" s="329" t="str">
        <f t="shared" ref="AA58" si="57">AF24</f>
        <v/>
      </c>
      <c r="AB58" s="329"/>
      <c r="AC58" s="329"/>
      <c r="AD58" s="329"/>
      <c r="AE58" s="330"/>
      <c r="AF58" s="299" t="str">
        <f t="shared" ref="AF58" si="58">AJ24</f>
        <v/>
      </c>
      <c r="AG58" s="299"/>
      <c r="AH58" s="299"/>
      <c r="AI58" s="299"/>
      <c r="AJ58" s="349" t="str">
        <f>IF(FORMULE!$BA$64&lt;&gt;"",FORMULE!$BA$64,"")</f>
        <v/>
      </c>
      <c r="AK58" s="322"/>
      <c r="AL58" s="322"/>
      <c r="AM58" s="322"/>
      <c r="AN58" s="560">
        <f t="shared" ref="AN58" si="59">AP24</f>
        <v>0</v>
      </c>
      <c r="AO58" s="323"/>
      <c r="AP58" s="300">
        <f>IF(MODULO!BG35&lt;&gt;"",MODULO!BG35/2,"")</f>
        <v>0</v>
      </c>
      <c r="AQ58" s="300"/>
      <c r="AR58" s="300"/>
    </row>
    <row r="59" spans="2:44" s="86" customFormat="1" ht="18" customHeight="1" x14ac:dyDescent="0.25">
      <c r="B59" s="303"/>
      <c r="C59" s="304"/>
      <c r="D59" s="304"/>
      <c r="E59" s="305"/>
      <c r="F59" s="305"/>
      <c r="G59" s="305"/>
      <c r="H59" s="304"/>
      <c r="I59" s="304"/>
      <c r="J59" s="304"/>
      <c r="K59" s="304"/>
      <c r="L59" s="304"/>
      <c r="M59" s="304"/>
      <c r="N59" s="304"/>
      <c r="O59" s="306"/>
      <c r="P59" s="306"/>
      <c r="Q59" s="306"/>
      <c r="R59" s="306"/>
      <c r="S59" s="304"/>
      <c r="T59" s="304"/>
      <c r="U59" s="304"/>
      <c r="V59" s="356"/>
      <c r="W59" s="357"/>
      <c r="X59" s="357"/>
      <c r="Y59" s="357"/>
      <c r="Z59" s="357"/>
      <c r="AA59" s="332"/>
      <c r="AB59" s="332"/>
      <c r="AC59" s="332"/>
      <c r="AD59" s="332"/>
      <c r="AE59" s="333"/>
      <c r="AF59" s="299"/>
      <c r="AG59" s="299"/>
      <c r="AH59" s="299"/>
      <c r="AI59" s="299"/>
      <c r="AJ59" s="349"/>
      <c r="AK59" s="322"/>
      <c r="AL59" s="322"/>
      <c r="AM59" s="322"/>
      <c r="AN59" s="322"/>
      <c r="AO59" s="323"/>
      <c r="AP59" s="300"/>
      <c r="AQ59" s="300"/>
      <c r="AR59" s="300"/>
    </row>
    <row r="60" spans="2:44" s="86" customFormat="1" ht="18" customHeight="1" x14ac:dyDescent="0.25">
      <c r="B60" s="303" t="s">
        <v>39</v>
      </c>
      <c r="C60" s="304" t="str">
        <f t="shared" ref="C60" si="60">C26</f>
        <v/>
      </c>
      <c r="D60" s="304"/>
      <c r="E60" s="305" t="str">
        <f t="shared" ref="E60" si="61">E26</f>
        <v/>
      </c>
      <c r="F60" s="305"/>
      <c r="G60" s="305"/>
      <c r="H60" s="304" t="str">
        <f t="shared" ref="H60" si="62">H26</f>
        <v/>
      </c>
      <c r="I60" s="304"/>
      <c r="J60" s="304"/>
      <c r="K60" s="304" t="str">
        <f t="shared" ref="K60" si="63">K26</f>
        <v/>
      </c>
      <c r="L60" s="304"/>
      <c r="M60" s="304"/>
      <c r="N60" s="304"/>
      <c r="O60" s="306" t="str">
        <f t="shared" ref="O60" si="64">O26</f>
        <v/>
      </c>
      <c r="P60" s="306"/>
      <c r="Q60" s="306"/>
      <c r="R60" s="306"/>
      <c r="S60" s="304" t="str">
        <f t="shared" ref="S60" si="65">V26</f>
        <v/>
      </c>
      <c r="T60" s="304"/>
      <c r="U60" s="304"/>
      <c r="V60" s="354" t="str">
        <f t="shared" ref="V60" si="66">Y26</f>
        <v/>
      </c>
      <c r="W60" s="355"/>
      <c r="X60" s="355"/>
      <c r="Y60" s="355"/>
      <c r="Z60" s="355"/>
      <c r="AA60" s="329" t="str">
        <f t="shared" ref="AA60" si="67">AF26</f>
        <v/>
      </c>
      <c r="AB60" s="329"/>
      <c r="AC60" s="329"/>
      <c r="AD60" s="329"/>
      <c r="AE60" s="330"/>
      <c r="AF60" s="299" t="str">
        <f t="shared" ref="AF60" si="68">AJ26</f>
        <v/>
      </c>
      <c r="AG60" s="299"/>
      <c r="AH60" s="299"/>
      <c r="AI60" s="299"/>
      <c r="AJ60" s="349" t="str">
        <f>IF(FORMULE!$BA$65&lt;&gt;"",FORMULE!$BA$65,"")</f>
        <v/>
      </c>
      <c r="AK60" s="322"/>
      <c r="AL60" s="322"/>
      <c r="AM60" s="322"/>
      <c r="AN60" s="560">
        <f t="shared" ref="AN60" si="69">AP26</f>
        <v>0</v>
      </c>
      <c r="AO60" s="323"/>
      <c r="AP60" s="300">
        <f>IF(MODULO!BG37&lt;&gt;"",MODULO!BG37/2,"")</f>
        <v>0</v>
      </c>
      <c r="AQ60" s="300"/>
      <c r="AR60" s="300"/>
    </row>
    <row r="61" spans="2:44" s="86" customFormat="1" ht="18" customHeight="1" x14ac:dyDescent="0.25">
      <c r="B61" s="303"/>
      <c r="C61" s="304"/>
      <c r="D61" s="304"/>
      <c r="E61" s="305"/>
      <c r="F61" s="305"/>
      <c r="G61" s="305"/>
      <c r="H61" s="304"/>
      <c r="I61" s="304"/>
      <c r="J61" s="304"/>
      <c r="K61" s="304"/>
      <c r="L61" s="304"/>
      <c r="M61" s="304"/>
      <c r="N61" s="304"/>
      <c r="O61" s="306"/>
      <c r="P61" s="306"/>
      <c r="Q61" s="306"/>
      <c r="R61" s="306"/>
      <c r="S61" s="304"/>
      <c r="T61" s="304"/>
      <c r="U61" s="304"/>
      <c r="V61" s="356"/>
      <c r="W61" s="357"/>
      <c r="X61" s="357"/>
      <c r="Y61" s="357"/>
      <c r="Z61" s="357"/>
      <c r="AA61" s="332"/>
      <c r="AB61" s="332"/>
      <c r="AC61" s="332"/>
      <c r="AD61" s="332"/>
      <c r="AE61" s="333"/>
      <c r="AF61" s="299"/>
      <c r="AG61" s="299"/>
      <c r="AH61" s="299"/>
      <c r="AI61" s="299"/>
      <c r="AJ61" s="349"/>
      <c r="AK61" s="322"/>
      <c r="AL61" s="322"/>
      <c r="AM61" s="322"/>
      <c r="AN61" s="322"/>
      <c r="AO61" s="323"/>
      <c r="AP61" s="300"/>
      <c r="AQ61" s="300"/>
      <c r="AR61" s="300"/>
    </row>
    <row r="62" spans="2:44" s="86" customFormat="1" ht="18" customHeight="1" x14ac:dyDescent="0.25">
      <c r="B62" s="303" t="s">
        <v>40</v>
      </c>
      <c r="C62" s="304" t="str">
        <f t="shared" ref="C62" si="70">C28</f>
        <v/>
      </c>
      <c r="D62" s="304"/>
      <c r="E62" s="305" t="str">
        <f t="shared" ref="E62" si="71">E28</f>
        <v/>
      </c>
      <c r="F62" s="305"/>
      <c r="G62" s="305"/>
      <c r="H62" s="304" t="str">
        <f t="shared" ref="H62" si="72">H28</f>
        <v/>
      </c>
      <c r="I62" s="304"/>
      <c r="J62" s="304"/>
      <c r="K62" s="304" t="str">
        <f t="shared" ref="K62" si="73">K28</f>
        <v/>
      </c>
      <c r="L62" s="304"/>
      <c r="M62" s="304"/>
      <c r="N62" s="304"/>
      <c r="O62" s="306" t="str">
        <f t="shared" ref="O62" si="74">O28</f>
        <v/>
      </c>
      <c r="P62" s="306"/>
      <c r="Q62" s="306"/>
      <c r="R62" s="306"/>
      <c r="S62" s="304" t="str">
        <f t="shared" ref="S62" si="75">V28</f>
        <v/>
      </c>
      <c r="T62" s="304"/>
      <c r="U62" s="304"/>
      <c r="V62" s="354" t="str">
        <f t="shared" ref="V62" si="76">Y28</f>
        <v/>
      </c>
      <c r="W62" s="355"/>
      <c r="X62" s="355"/>
      <c r="Y62" s="355"/>
      <c r="Z62" s="355"/>
      <c r="AA62" s="329" t="str">
        <f t="shared" ref="AA62" si="77">AF28</f>
        <v/>
      </c>
      <c r="AB62" s="329"/>
      <c r="AC62" s="329"/>
      <c r="AD62" s="329"/>
      <c r="AE62" s="330"/>
      <c r="AF62" s="299" t="str">
        <f t="shared" ref="AF62" si="78">AJ28</f>
        <v/>
      </c>
      <c r="AG62" s="299"/>
      <c r="AH62" s="299"/>
      <c r="AI62" s="299"/>
      <c r="AJ62" s="349" t="str">
        <f>IF(FORMULE!$BA$66&lt;&gt;"",FORMULE!$BA$66,"")</f>
        <v/>
      </c>
      <c r="AK62" s="322"/>
      <c r="AL62" s="322"/>
      <c r="AM62" s="322"/>
      <c r="AN62" s="560">
        <f t="shared" ref="AN62" si="79">AP28</f>
        <v>0</v>
      </c>
      <c r="AO62" s="323"/>
      <c r="AP62" s="300">
        <f>IF(MODULO!BG39&lt;&gt;"",MODULO!BG39/2,"")</f>
        <v>0</v>
      </c>
      <c r="AQ62" s="300"/>
      <c r="AR62" s="300"/>
    </row>
    <row r="63" spans="2:44" s="86" customFormat="1" ht="18" customHeight="1" x14ac:dyDescent="0.25">
      <c r="B63" s="303"/>
      <c r="C63" s="304"/>
      <c r="D63" s="304"/>
      <c r="E63" s="305"/>
      <c r="F63" s="305"/>
      <c r="G63" s="305"/>
      <c r="H63" s="304"/>
      <c r="I63" s="304"/>
      <c r="J63" s="304"/>
      <c r="K63" s="304"/>
      <c r="L63" s="304"/>
      <c r="M63" s="304"/>
      <c r="N63" s="304"/>
      <c r="O63" s="306"/>
      <c r="P63" s="306"/>
      <c r="Q63" s="306"/>
      <c r="R63" s="306"/>
      <c r="S63" s="304"/>
      <c r="T63" s="304"/>
      <c r="U63" s="304"/>
      <c r="V63" s="356"/>
      <c r="W63" s="357"/>
      <c r="X63" s="357"/>
      <c r="Y63" s="357"/>
      <c r="Z63" s="357"/>
      <c r="AA63" s="332"/>
      <c r="AB63" s="332"/>
      <c r="AC63" s="332"/>
      <c r="AD63" s="332"/>
      <c r="AE63" s="333"/>
      <c r="AF63" s="299"/>
      <c r="AG63" s="299"/>
      <c r="AH63" s="299"/>
      <c r="AI63" s="299"/>
      <c r="AJ63" s="349"/>
      <c r="AK63" s="322"/>
      <c r="AL63" s="322"/>
      <c r="AM63" s="322"/>
      <c r="AN63" s="322"/>
      <c r="AO63" s="323"/>
      <c r="AP63" s="300"/>
      <c r="AQ63" s="300"/>
      <c r="AR63" s="300"/>
    </row>
    <row r="64" spans="2:44" s="86" customFormat="1" ht="18" customHeight="1" x14ac:dyDescent="0.25">
      <c r="B64" s="303" t="s">
        <v>41</v>
      </c>
      <c r="C64" s="304" t="str">
        <f t="shared" ref="C64" si="80">C30</f>
        <v/>
      </c>
      <c r="D64" s="304"/>
      <c r="E64" s="305" t="str">
        <f t="shared" ref="E64" si="81">E30</f>
        <v/>
      </c>
      <c r="F64" s="305"/>
      <c r="G64" s="305"/>
      <c r="H64" s="304" t="str">
        <f t="shared" ref="H64" si="82">H30</f>
        <v/>
      </c>
      <c r="I64" s="304"/>
      <c r="J64" s="304"/>
      <c r="K64" s="304" t="str">
        <f t="shared" ref="K64" si="83">K30</f>
        <v/>
      </c>
      <c r="L64" s="304"/>
      <c r="M64" s="304"/>
      <c r="N64" s="304"/>
      <c r="O64" s="306" t="str">
        <f t="shared" ref="O64" si="84">O30</f>
        <v/>
      </c>
      <c r="P64" s="306"/>
      <c r="Q64" s="306"/>
      <c r="R64" s="306"/>
      <c r="S64" s="304" t="str">
        <f t="shared" ref="S64" si="85">V30</f>
        <v/>
      </c>
      <c r="T64" s="304"/>
      <c r="U64" s="304"/>
      <c r="V64" s="354" t="str">
        <f t="shared" ref="V64" si="86">Y30</f>
        <v/>
      </c>
      <c r="W64" s="355"/>
      <c r="X64" s="355"/>
      <c r="Y64" s="355"/>
      <c r="Z64" s="355"/>
      <c r="AA64" s="329" t="str">
        <f t="shared" ref="AA64" si="87">AF30</f>
        <v/>
      </c>
      <c r="AB64" s="329"/>
      <c r="AC64" s="329"/>
      <c r="AD64" s="329"/>
      <c r="AE64" s="330"/>
      <c r="AF64" s="299" t="str">
        <f t="shared" ref="AF64" si="88">AJ30</f>
        <v/>
      </c>
      <c r="AG64" s="299"/>
      <c r="AH64" s="299"/>
      <c r="AI64" s="299"/>
      <c r="AJ64" s="349" t="str">
        <f>IF(FORMULE!$BA$67&lt;&gt;"",FORMULE!$BA$67,"")</f>
        <v/>
      </c>
      <c r="AK64" s="322"/>
      <c r="AL64" s="322"/>
      <c r="AM64" s="322"/>
      <c r="AN64" s="560">
        <f t="shared" ref="AN64" si="89">AP30</f>
        <v>0</v>
      </c>
      <c r="AO64" s="323"/>
      <c r="AP64" s="300">
        <f>IF(MODULO!BG41&lt;&gt;"",MODULO!BG41/2,"")</f>
        <v>0</v>
      </c>
      <c r="AQ64" s="300"/>
      <c r="AR64" s="300"/>
    </row>
    <row r="65" spans="2:44" s="86" customFormat="1" ht="18" customHeight="1" x14ac:dyDescent="0.25">
      <c r="B65" s="303"/>
      <c r="C65" s="304"/>
      <c r="D65" s="304"/>
      <c r="E65" s="305"/>
      <c r="F65" s="305"/>
      <c r="G65" s="305"/>
      <c r="H65" s="304"/>
      <c r="I65" s="304"/>
      <c r="J65" s="304"/>
      <c r="K65" s="304"/>
      <c r="L65" s="304"/>
      <c r="M65" s="304"/>
      <c r="N65" s="304"/>
      <c r="O65" s="306"/>
      <c r="P65" s="306"/>
      <c r="Q65" s="306"/>
      <c r="R65" s="306"/>
      <c r="S65" s="304"/>
      <c r="T65" s="304"/>
      <c r="U65" s="304"/>
      <c r="V65" s="356"/>
      <c r="W65" s="357"/>
      <c r="X65" s="357"/>
      <c r="Y65" s="357"/>
      <c r="Z65" s="357"/>
      <c r="AA65" s="332"/>
      <c r="AB65" s="332"/>
      <c r="AC65" s="332"/>
      <c r="AD65" s="332"/>
      <c r="AE65" s="333"/>
      <c r="AF65" s="299"/>
      <c r="AG65" s="299"/>
      <c r="AH65" s="299"/>
      <c r="AI65" s="299"/>
      <c r="AJ65" s="349"/>
      <c r="AK65" s="322"/>
      <c r="AL65" s="322"/>
      <c r="AM65" s="322"/>
      <c r="AN65" s="322"/>
      <c r="AO65" s="323"/>
      <c r="AP65" s="300"/>
      <c r="AQ65" s="300"/>
      <c r="AR65" s="300"/>
    </row>
    <row r="66" spans="2:44" s="86" customFormat="1" ht="18" customHeight="1" x14ac:dyDescent="0.25">
      <c r="B66" s="303" t="s">
        <v>42</v>
      </c>
      <c r="C66" s="304" t="str">
        <f t="shared" ref="C66" si="90">C32</f>
        <v/>
      </c>
      <c r="D66" s="304"/>
      <c r="E66" s="305" t="str">
        <f t="shared" ref="E66" si="91">E32</f>
        <v/>
      </c>
      <c r="F66" s="305"/>
      <c r="G66" s="305"/>
      <c r="H66" s="304" t="str">
        <f t="shared" ref="H66" si="92">H32</f>
        <v/>
      </c>
      <c r="I66" s="304"/>
      <c r="J66" s="304"/>
      <c r="K66" s="304" t="str">
        <f t="shared" ref="K66" si="93">K32</f>
        <v/>
      </c>
      <c r="L66" s="304"/>
      <c r="M66" s="304"/>
      <c r="N66" s="304"/>
      <c r="O66" s="306" t="str">
        <f t="shared" ref="O66" si="94">O32</f>
        <v/>
      </c>
      <c r="P66" s="306"/>
      <c r="Q66" s="306"/>
      <c r="R66" s="306"/>
      <c r="S66" s="304" t="str">
        <f t="shared" ref="S66" si="95">V32</f>
        <v/>
      </c>
      <c r="T66" s="304"/>
      <c r="U66" s="304"/>
      <c r="V66" s="354" t="str">
        <f t="shared" ref="V66" si="96">Y32</f>
        <v/>
      </c>
      <c r="W66" s="355"/>
      <c r="X66" s="355"/>
      <c r="Y66" s="355"/>
      <c r="Z66" s="355"/>
      <c r="AA66" s="329" t="str">
        <f t="shared" ref="AA66" si="97">AF32</f>
        <v/>
      </c>
      <c r="AB66" s="329"/>
      <c r="AC66" s="329"/>
      <c r="AD66" s="329"/>
      <c r="AE66" s="330"/>
      <c r="AF66" s="299" t="str">
        <f t="shared" ref="AF66" si="98">AJ32</f>
        <v/>
      </c>
      <c r="AG66" s="299"/>
      <c r="AH66" s="299"/>
      <c r="AI66" s="299"/>
      <c r="AJ66" s="349" t="str">
        <f>IF(FORMULE!$BA$68&lt;&gt;"",FORMULE!$BA$68,"")</f>
        <v/>
      </c>
      <c r="AK66" s="322"/>
      <c r="AL66" s="322"/>
      <c r="AM66" s="322"/>
      <c r="AN66" s="560">
        <f t="shared" ref="AN66" si="99">AP32</f>
        <v>0</v>
      </c>
      <c r="AO66" s="323"/>
      <c r="AP66" s="300">
        <f>IF(MODULO!BG43&lt;&gt;"",MODULO!BG43/2,"")</f>
        <v>0</v>
      </c>
      <c r="AQ66" s="300"/>
      <c r="AR66" s="300"/>
    </row>
    <row r="67" spans="2:44" s="86" customFormat="1" ht="18" customHeight="1" x14ac:dyDescent="0.25">
      <c r="B67" s="303"/>
      <c r="C67" s="304"/>
      <c r="D67" s="304"/>
      <c r="E67" s="305"/>
      <c r="F67" s="305"/>
      <c r="G67" s="305"/>
      <c r="H67" s="304"/>
      <c r="I67" s="304"/>
      <c r="J67" s="304"/>
      <c r="K67" s="304"/>
      <c r="L67" s="304"/>
      <c r="M67" s="304"/>
      <c r="N67" s="304"/>
      <c r="O67" s="306"/>
      <c r="P67" s="306"/>
      <c r="Q67" s="306"/>
      <c r="R67" s="306"/>
      <c r="S67" s="304"/>
      <c r="T67" s="304"/>
      <c r="U67" s="304"/>
      <c r="V67" s="356"/>
      <c r="W67" s="357"/>
      <c r="X67" s="357"/>
      <c r="Y67" s="357"/>
      <c r="Z67" s="357"/>
      <c r="AA67" s="332"/>
      <c r="AB67" s="332"/>
      <c r="AC67" s="332"/>
      <c r="AD67" s="332"/>
      <c r="AE67" s="333"/>
      <c r="AF67" s="299"/>
      <c r="AG67" s="299"/>
      <c r="AH67" s="299"/>
      <c r="AI67" s="299"/>
      <c r="AJ67" s="349"/>
      <c r="AK67" s="322"/>
      <c r="AL67" s="322"/>
      <c r="AM67" s="322"/>
      <c r="AN67" s="322"/>
      <c r="AO67" s="323"/>
      <c r="AP67" s="300"/>
      <c r="AQ67" s="300"/>
      <c r="AR67" s="300"/>
    </row>
    <row r="68" spans="2:44" s="86" customFormat="1" ht="8.25" customHeight="1" x14ac:dyDescent="0.25">
      <c r="B68" s="129"/>
      <c r="C68" s="130"/>
      <c r="D68" s="130"/>
      <c r="E68" s="131"/>
      <c r="F68" s="131"/>
      <c r="G68" s="131"/>
      <c r="H68" s="130"/>
      <c r="I68" s="130"/>
      <c r="J68" s="130"/>
      <c r="K68" s="130"/>
      <c r="L68" s="130"/>
      <c r="M68" s="130"/>
      <c r="N68" s="130"/>
      <c r="O68" s="132"/>
      <c r="P68" s="132"/>
      <c r="Q68" s="132"/>
      <c r="R68" s="132"/>
      <c r="S68" s="130"/>
      <c r="T68" s="130"/>
      <c r="U68" s="130"/>
      <c r="V68" s="32"/>
      <c r="W68" s="32"/>
      <c r="X68" s="32"/>
      <c r="Y68" s="131"/>
      <c r="Z68" s="131"/>
      <c r="AA68" s="131"/>
      <c r="AB68" s="131"/>
      <c r="AC68" s="131"/>
      <c r="AD68" s="131"/>
      <c r="AE68" s="131"/>
      <c r="AF68" s="133"/>
      <c r="AG68" s="133"/>
      <c r="AH68" s="133"/>
      <c r="AI68" s="133"/>
      <c r="AJ68" s="131"/>
      <c r="AK68" s="131"/>
      <c r="AL68" s="131"/>
      <c r="AM68" s="134"/>
      <c r="AN68" s="134"/>
      <c r="AO68" s="134"/>
      <c r="AP68"/>
      <c r="AQ68"/>
      <c r="AR68"/>
    </row>
    <row r="69" spans="2:44" s="86" customFormat="1" ht="26.25" customHeight="1" x14ac:dyDescent="0.25">
      <c r="B69" s="324" t="s">
        <v>81</v>
      </c>
      <c r="C69" s="324"/>
      <c r="D69" s="324"/>
      <c r="E69" s="347">
        <f>E35</f>
        <v>0</v>
      </c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  <c r="AJ69" s="347"/>
      <c r="AK69" s="347"/>
      <c r="AL69" s="347"/>
      <c r="AM69" s="347"/>
      <c r="AN69" s="347"/>
      <c r="AO69" s="347"/>
      <c r="AP69" s="347"/>
      <c r="AQ69" s="347"/>
      <c r="AR69" s="347"/>
    </row>
    <row r="70" spans="2:44" s="86" customFormat="1" ht="20.25" customHeight="1" x14ac:dyDescent="0.25">
      <c r="B70" s="324"/>
      <c r="C70" s="324"/>
      <c r="D70" s="324"/>
      <c r="E70" s="347" t="str">
        <f>E36</f>
        <v/>
      </c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47"/>
      <c r="AH70" s="347"/>
      <c r="AI70" s="347"/>
      <c r="AJ70" s="347"/>
      <c r="AK70" s="347"/>
      <c r="AL70" s="347"/>
      <c r="AM70" s="347"/>
      <c r="AN70" s="347"/>
      <c r="AO70" s="347"/>
      <c r="AP70" s="347"/>
      <c r="AQ70" s="347"/>
      <c r="AR70" s="347"/>
    </row>
    <row r="71" spans="2:44" s="86" customFormat="1" ht="18.75" x14ac:dyDescent="0.25">
      <c r="B71" s="298" t="str">
        <f>MODULO!B47</f>
        <v/>
      </c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301" t="str">
        <f>MODULO!AD47</f>
        <v/>
      </c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</row>
    <row r="72" spans="2:44" s="86" customFormat="1" ht="21" customHeight="1" x14ac:dyDescent="0.25">
      <c r="B72" s="298">
        <f>MODULO!B48</f>
        <v>0</v>
      </c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</row>
    <row r="73" spans="2:44" s="86" customFormat="1" ht="18" customHeight="1" x14ac:dyDescent="0.25"/>
    <row r="74" spans="2:44" s="86" customFormat="1" x14ac:dyDescent="0.25"/>
    <row r="75" spans="2:44" s="86" customFormat="1" x14ac:dyDescent="0.25"/>
    <row r="76" spans="2:44" s="86" customFormat="1" x14ac:dyDescent="0.25"/>
    <row r="77" spans="2:44" s="86" customFormat="1" x14ac:dyDescent="0.25"/>
    <row r="78" spans="2:44" s="86" customFormat="1" x14ac:dyDescent="0.25"/>
    <row r="79" spans="2:44" s="86" customFormat="1" x14ac:dyDescent="0.25"/>
    <row r="80" spans="2:44" s="86" customFormat="1" x14ac:dyDescent="0.25"/>
    <row r="81" s="86" customFormat="1" x14ac:dyDescent="0.25"/>
    <row r="82" s="86" customFormat="1" x14ac:dyDescent="0.25"/>
    <row r="83" s="86" customFormat="1" x14ac:dyDescent="0.25"/>
    <row r="84" s="86" customFormat="1" x14ac:dyDescent="0.25"/>
    <row r="85" s="86" customFormat="1" x14ac:dyDescent="0.25"/>
    <row r="86" s="86" customFormat="1" x14ac:dyDescent="0.25"/>
    <row r="87" s="86" customFormat="1" x14ac:dyDescent="0.25"/>
    <row r="88" s="86" customFormat="1" x14ac:dyDescent="0.25"/>
    <row r="89" s="86" customFormat="1" x14ac:dyDescent="0.25"/>
    <row r="90" s="86" customFormat="1" x14ac:dyDescent="0.25"/>
    <row r="91" s="86" customFormat="1" x14ac:dyDescent="0.25"/>
    <row r="92" s="86" customFormat="1" x14ac:dyDescent="0.25"/>
    <row r="93" s="86" customFormat="1" x14ac:dyDescent="0.25"/>
    <row r="94" s="86" customFormat="1" x14ac:dyDescent="0.25"/>
    <row r="95" s="86" customFormat="1" x14ac:dyDescent="0.25"/>
    <row r="96" s="86" customFormat="1" x14ac:dyDescent="0.25"/>
    <row r="97" s="86" customFormat="1" x14ac:dyDescent="0.25"/>
    <row r="98" s="86" customFormat="1" x14ac:dyDescent="0.25"/>
    <row r="99" s="86" customFormat="1" x14ac:dyDescent="0.25"/>
    <row r="100" s="86" customFormat="1" x14ac:dyDescent="0.25"/>
    <row r="101" s="86" customFormat="1" x14ac:dyDescent="0.25"/>
    <row r="102" s="86" customFormat="1" x14ac:dyDescent="0.25"/>
    <row r="103" s="86" customFormat="1" x14ac:dyDescent="0.25"/>
    <row r="104" s="86" customFormat="1" x14ac:dyDescent="0.25"/>
    <row r="105" s="86" customFormat="1" x14ac:dyDescent="0.25"/>
    <row r="106" s="86" customFormat="1" x14ac:dyDescent="0.25"/>
    <row r="107" s="86" customFormat="1" x14ac:dyDescent="0.25"/>
    <row r="108" s="86" customFormat="1" x14ac:dyDescent="0.25"/>
    <row r="109" s="86" customFormat="1" x14ac:dyDescent="0.25"/>
    <row r="110" s="86" customFormat="1" x14ac:dyDescent="0.25"/>
    <row r="111" s="86" customFormat="1" x14ac:dyDescent="0.25"/>
    <row r="112" s="86" customFormat="1" x14ac:dyDescent="0.25"/>
    <row r="113" s="86" customFormat="1" x14ac:dyDescent="0.25"/>
    <row r="114" s="86" customFormat="1" x14ac:dyDescent="0.25"/>
    <row r="115" s="86" customFormat="1" x14ac:dyDescent="0.25"/>
    <row r="116" s="86" customFormat="1" x14ac:dyDescent="0.25"/>
    <row r="117" s="86" customFormat="1" x14ac:dyDescent="0.25"/>
    <row r="118" s="86" customFormat="1" x14ac:dyDescent="0.25"/>
    <row r="119" s="86" customFormat="1" x14ac:dyDescent="0.25"/>
    <row r="120" s="86" customFormat="1" x14ac:dyDescent="0.25"/>
    <row r="121" s="86" customFormat="1" x14ac:dyDescent="0.25"/>
    <row r="122" s="86" customFormat="1" x14ac:dyDescent="0.25"/>
    <row r="123" s="86" customFormat="1" x14ac:dyDescent="0.25"/>
    <row r="124" s="86" customFormat="1" x14ac:dyDescent="0.25"/>
    <row r="125" s="86" customFormat="1" x14ac:dyDescent="0.25"/>
    <row r="126" s="86" customFormat="1" x14ac:dyDescent="0.25"/>
    <row r="127" s="86" customFormat="1" x14ac:dyDescent="0.25"/>
    <row r="128" s="86" customFormat="1" x14ac:dyDescent="0.25"/>
    <row r="129" s="86" customFormat="1" x14ac:dyDescent="0.25"/>
    <row r="130" s="86" customFormat="1" x14ac:dyDescent="0.25"/>
    <row r="131" s="86" customFormat="1" x14ac:dyDescent="0.25"/>
    <row r="132" s="86" customFormat="1" x14ac:dyDescent="0.25"/>
    <row r="133" s="86" customFormat="1" x14ac:dyDescent="0.25"/>
    <row r="134" s="86" customFormat="1" x14ac:dyDescent="0.25"/>
    <row r="135" s="86" customFormat="1" x14ac:dyDescent="0.25"/>
    <row r="136" s="86" customFormat="1" x14ac:dyDescent="0.25"/>
    <row r="137" s="86" customFormat="1" x14ac:dyDescent="0.25"/>
    <row r="138" s="86" customFormat="1" x14ac:dyDescent="0.25"/>
    <row r="139" s="86" customFormat="1" x14ac:dyDescent="0.25"/>
    <row r="140" s="86" customFormat="1" x14ac:dyDescent="0.25"/>
    <row r="141" s="86" customFormat="1" x14ac:dyDescent="0.25"/>
    <row r="142" s="86" customFormat="1" x14ac:dyDescent="0.25"/>
    <row r="143" s="86" customFormat="1" x14ac:dyDescent="0.25"/>
    <row r="144" s="86" customFormat="1" x14ac:dyDescent="0.25"/>
    <row r="145" s="86" customFormat="1" x14ac:dyDescent="0.25"/>
    <row r="146" s="86" customFormat="1" x14ac:dyDescent="0.25"/>
    <row r="147" s="86" customFormat="1" x14ac:dyDescent="0.25"/>
    <row r="148" s="86" customFormat="1" x14ac:dyDescent="0.25"/>
    <row r="149" s="86" customFormat="1" x14ac:dyDescent="0.25"/>
    <row r="150" s="86" customFormat="1" x14ac:dyDescent="0.25"/>
    <row r="151" s="86" customFormat="1" x14ac:dyDescent="0.25"/>
    <row r="152" s="86" customFormat="1" x14ac:dyDescent="0.25"/>
    <row r="153" s="86" customFormat="1" x14ac:dyDescent="0.25"/>
    <row r="154" s="86" customFormat="1" x14ac:dyDescent="0.25"/>
    <row r="155" s="86" customFormat="1" x14ac:dyDescent="0.25"/>
    <row r="156" s="86" customFormat="1" x14ac:dyDescent="0.25"/>
    <row r="157" s="86" customFormat="1" x14ac:dyDescent="0.25"/>
    <row r="158" s="86" customFormat="1" x14ac:dyDescent="0.25"/>
    <row r="159" s="86" customFormat="1" x14ac:dyDescent="0.25"/>
    <row r="160" s="86" customFormat="1" x14ac:dyDescent="0.25"/>
    <row r="161" s="86" customFormat="1" x14ac:dyDescent="0.25"/>
    <row r="162" s="86" customFormat="1" x14ac:dyDescent="0.25"/>
    <row r="163" s="86" customFormat="1" x14ac:dyDescent="0.25"/>
    <row r="164" s="86" customFormat="1" x14ac:dyDescent="0.25"/>
    <row r="165" s="86" customFormat="1" x14ac:dyDescent="0.25"/>
    <row r="166" s="86" customFormat="1" x14ac:dyDescent="0.25"/>
    <row r="167" s="86" customFormat="1" x14ac:dyDescent="0.25"/>
    <row r="168" s="86" customFormat="1" x14ac:dyDescent="0.25"/>
    <row r="169" s="86" customFormat="1" x14ac:dyDescent="0.25"/>
    <row r="170" s="86" customFormat="1" x14ac:dyDescent="0.25"/>
    <row r="171" s="86" customFormat="1" x14ac:dyDescent="0.25"/>
    <row r="172" s="86" customFormat="1" x14ac:dyDescent="0.25"/>
    <row r="173" s="86" customFormat="1" x14ac:dyDescent="0.25"/>
    <row r="174" s="86" customFormat="1" x14ac:dyDescent="0.25"/>
    <row r="175" s="86" customFormat="1" x14ac:dyDescent="0.25"/>
    <row r="176" s="86" customFormat="1" x14ac:dyDescent="0.25"/>
    <row r="177" s="86" customFormat="1" x14ac:dyDescent="0.25"/>
    <row r="178" s="86" customFormat="1" x14ac:dyDescent="0.25"/>
    <row r="179" s="86" customFormat="1" x14ac:dyDescent="0.25"/>
    <row r="180" s="86" customFormat="1" x14ac:dyDescent="0.25"/>
    <row r="181" s="86" customFormat="1" x14ac:dyDescent="0.25"/>
    <row r="182" s="86" customFormat="1" x14ac:dyDescent="0.25"/>
    <row r="183" s="86" customFormat="1" x14ac:dyDescent="0.25"/>
    <row r="184" s="86" customFormat="1" x14ac:dyDescent="0.25"/>
    <row r="185" s="86" customFormat="1" x14ac:dyDescent="0.25"/>
    <row r="186" s="86" customFormat="1" x14ac:dyDescent="0.25"/>
    <row r="187" s="86" customFormat="1" x14ac:dyDescent="0.25"/>
    <row r="188" s="86" customFormat="1" x14ac:dyDescent="0.25"/>
    <row r="189" s="86" customFormat="1" x14ac:dyDescent="0.25"/>
    <row r="190" s="86" customFormat="1" x14ac:dyDescent="0.25"/>
    <row r="191" s="86" customFormat="1" x14ac:dyDescent="0.25"/>
    <row r="192" s="86" customFormat="1" x14ac:dyDescent="0.25"/>
    <row r="193" s="86" customFormat="1" x14ac:dyDescent="0.25"/>
    <row r="194" s="86" customFormat="1" x14ac:dyDescent="0.25"/>
    <row r="195" s="86" customFormat="1" x14ac:dyDescent="0.25"/>
    <row r="196" s="86" customFormat="1" x14ac:dyDescent="0.25"/>
    <row r="197" s="86" customFormat="1" x14ac:dyDescent="0.25"/>
    <row r="198" s="86" customFormat="1" x14ac:dyDescent="0.25"/>
    <row r="199" s="86" customFormat="1" x14ac:dyDescent="0.25"/>
    <row r="200" s="86" customFormat="1" x14ac:dyDescent="0.25"/>
    <row r="201" s="86" customFormat="1" x14ac:dyDescent="0.25"/>
    <row r="202" s="86" customFormat="1" x14ac:dyDescent="0.25"/>
    <row r="203" s="86" customFormat="1" x14ac:dyDescent="0.25"/>
    <row r="204" s="86" customFormat="1" x14ac:dyDescent="0.25"/>
    <row r="205" s="86" customFormat="1" x14ac:dyDescent="0.25"/>
    <row r="206" s="86" customFormat="1" x14ac:dyDescent="0.25"/>
    <row r="207" s="86" customFormat="1" x14ac:dyDescent="0.25"/>
    <row r="208" s="86" customFormat="1" x14ac:dyDescent="0.25"/>
    <row r="209" s="86" customFormat="1" x14ac:dyDescent="0.25"/>
    <row r="210" s="86" customFormat="1" x14ac:dyDescent="0.25"/>
    <row r="211" s="86" customFormat="1" x14ac:dyDescent="0.25"/>
    <row r="212" s="86" customFormat="1" x14ac:dyDescent="0.25"/>
    <row r="213" s="86" customFormat="1" x14ac:dyDescent="0.25"/>
    <row r="214" s="86" customFormat="1" x14ac:dyDescent="0.25"/>
    <row r="215" s="86" customFormat="1" x14ac:dyDescent="0.25"/>
    <row r="216" s="86" customFormat="1" x14ac:dyDescent="0.25"/>
    <row r="217" s="86" customFormat="1" x14ac:dyDescent="0.25"/>
    <row r="218" s="86" customFormat="1" x14ac:dyDescent="0.25"/>
    <row r="219" s="86" customFormat="1" x14ac:dyDescent="0.25"/>
    <row r="220" s="86" customFormat="1" x14ac:dyDescent="0.25"/>
    <row r="221" s="86" customFormat="1" x14ac:dyDescent="0.25"/>
    <row r="222" s="86" customFormat="1" x14ac:dyDescent="0.25"/>
    <row r="223" s="86" customFormat="1" x14ac:dyDescent="0.25"/>
    <row r="224" s="86" customFormat="1" x14ac:dyDescent="0.25"/>
    <row r="225" s="86" customFormat="1" x14ac:dyDescent="0.25"/>
    <row r="226" s="86" customFormat="1" x14ac:dyDescent="0.25"/>
    <row r="227" s="86" customFormat="1" x14ac:dyDescent="0.25"/>
    <row r="228" s="86" customFormat="1" x14ac:dyDescent="0.25"/>
    <row r="229" s="86" customFormat="1" x14ac:dyDescent="0.25"/>
    <row r="230" s="86" customFormat="1" x14ac:dyDescent="0.25"/>
    <row r="231" s="86" customFormat="1" x14ac:dyDescent="0.25"/>
    <row r="232" s="86" customFormat="1" x14ac:dyDescent="0.25"/>
    <row r="233" s="86" customFormat="1" x14ac:dyDescent="0.25"/>
    <row r="234" s="86" customFormat="1" x14ac:dyDescent="0.25"/>
    <row r="235" s="86" customFormat="1" x14ac:dyDescent="0.25"/>
    <row r="236" s="86" customFormat="1" x14ac:dyDescent="0.25"/>
    <row r="237" s="86" customFormat="1" x14ac:dyDescent="0.25"/>
    <row r="238" s="86" customFormat="1" x14ac:dyDescent="0.25"/>
    <row r="239" s="86" customFormat="1" x14ac:dyDescent="0.25"/>
    <row r="240" s="86" customFormat="1" x14ac:dyDescent="0.25"/>
    <row r="241" s="86" customFormat="1" x14ac:dyDescent="0.25"/>
    <row r="242" s="86" customFormat="1" x14ac:dyDescent="0.25"/>
    <row r="243" s="86" customFormat="1" x14ac:dyDescent="0.25"/>
    <row r="244" s="86" customFormat="1" x14ac:dyDescent="0.25"/>
    <row r="245" s="86" customFormat="1" x14ac:dyDescent="0.25"/>
    <row r="246" s="86" customFormat="1" x14ac:dyDescent="0.25"/>
    <row r="247" s="86" customFormat="1" x14ac:dyDescent="0.25"/>
    <row r="248" s="86" customFormat="1" x14ac:dyDescent="0.25"/>
    <row r="249" s="86" customFormat="1" x14ac:dyDescent="0.25"/>
    <row r="250" s="86" customFormat="1" x14ac:dyDescent="0.25"/>
    <row r="251" s="86" customFormat="1" x14ac:dyDescent="0.25"/>
    <row r="252" s="86" customFormat="1" x14ac:dyDescent="0.25"/>
    <row r="253" s="86" customFormat="1" x14ac:dyDescent="0.25"/>
    <row r="254" s="86" customFormat="1" x14ac:dyDescent="0.25"/>
    <row r="255" s="86" customFormat="1" x14ac:dyDescent="0.25"/>
    <row r="256" s="86" customFormat="1" x14ac:dyDescent="0.25"/>
    <row r="257" s="86" customFormat="1" x14ac:dyDescent="0.25"/>
    <row r="258" s="86" customFormat="1" x14ac:dyDescent="0.25"/>
    <row r="259" s="86" customFormat="1" x14ac:dyDescent="0.25"/>
    <row r="260" s="86" customFormat="1" x14ac:dyDescent="0.25"/>
    <row r="261" s="86" customFormat="1" x14ac:dyDescent="0.25"/>
    <row r="262" s="86" customFormat="1" x14ac:dyDescent="0.25"/>
    <row r="263" s="86" customFormat="1" x14ac:dyDescent="0.25"/>
    <row r="264" s="86" customFormat="1" x14ac:dyDescent="0.25"/>
    <row r="265" s="86" customFormat="1" x14ac:dyDescent="0.25"/>
    <row r="266" s="86" customFormat="1" x14ac:dyDescent="0.25"/>
    <row r="267" s="86" customFormat="1" x14ac:dyDescent="0.25"/>
    <row r="268" s="86" customFormat="1" x14ac:dyDescent="0.25"/>
    <row r="269" s="86" customFormat="1" x14ac:dyDescent="0.25"/>
    <row r="270" s="86" customFormat="1" x14ac:dyDescent="0.25"/>
    <row r="271" s="86" customFormat="1" x14ac:dyDescent="0.25"/>
    <row r="272" s="86" customFormat="1" x14ac:dyDescent="0.25"/>
    <row r="273" s="86" customFormat="1" x14ac:dyDescent="0.25"/>
    <row r="274" s="86" customFormat="1" x14ac:dyDescent="0.25"/>
    <row r="275" s="86" customFormat="1" x14ac:dyDescent="0.25"/>
    <row r="276" s="86" customFormat="1" x14ac:dyDescent="0.25"/>
    <row r="277" s="86" customFormat="1" x14ac:dyDescent="0.25"/>
    <row r="278" s="86" customFormat="1" x14ac:dyDescent="0.25"/>
    <row r="279" s="86" customFormat="1" x14ac:dyDescent="0.25"/>
    <row r="280" s="86" customFormat="1" x14ac:dyDescent="0.25"/>
    <row r="281" s="86" customFormat="1" x14ac:dyDescent="0.25"/>
    <row r="282" s="86" customFormat="1" x14ac:dyDescent="0.25"/>
    <row r="283" s="86" customFormat="1" x14ac:dyDescent="0.25"/>
    <row r="284" s="86" customFormat="1" x14ac:dyDescent="0.25"/>
    <row r="285" s="86" customFormat="1" x14ac:dyDescent="0.25"/>
    <row r="286" s="86" customFormat="1" x14ac:dyDescent="0.25"/>
    <row r="287" s="86" customFormat="1" x14ac:dyDescent="0.25"/>
    <row r="288" s="86" customFormat="1" x14ac:dyDescent="0.25"/>
    <row r="289" s="86" customFormat="1" x14ac:dyDescent="0.25"/>
    <row r="290" s="86" customFormat="1" x14ac:dyDescent="0.25"/>
    <row r="291" s="86" customFormat="1" x14ac:dyDescent="0.25"/>
    <row r="292" s="86" customFormat="1" x14ac:dyDescent="0.25"/>
    <row r="293" s="86" customFormat="1" x14ac:dyDescent="0.25"/>
    <row r="294" s="86" customFormat="1" x14ac:dyDescent="0.25"/>
    <row r="295" s="86" customFormat="1" x14ac:dyDescent="0.25"/>
    <row r="296" s="86" customFormat="1" x14ac:dyDescent="0.25"/>
  </sheetData>
  <sheetProtection algorithmName="SHA-512" hashValue="BikitH9Nf1lYIIUR2YSxVGUGf8I8I/KNWgjMM3oNO6nncgCbObxgtWt1ofJM7yI+44+XLcYMbYHlpkIe4SxjkA==" saltValue="ymBpIVhNE4dfxcaUfRtzXg==" spinCount="100000" sheet="1" selectLockedCells="1"/>
  <mergeCells count="342">
    <mergeCell ref="AN66:AO67"/>
    <mergeCell ref="AN43:AO45"/>
    <mergeCell ref="AN46:AO47"/>
    <mergeCell ref="AN48:AO49"/>
    <mergeCell ref="AN50:AO51"/>
    <mergeCell ref="AN52:AO53"/>
    <mergeCell ref="AN54:AO55"/>
    <mergeCell ref="AN56:AO57"/>
    <mergeCell ref="AA56:AE57"/>
    <mergeCell ref="AA58:AE59"/>
    <mergeCell ref="AA60:AE61"/>
    <mergeCell ref="AA62:AE63"/>
    <mergeCell ref="AA64:AE65"/>
    <mergeCell ref="AA66:AE67"/>
    <mergeCell ref="AJ46:AM47"/>
    <mergeCell ref="AJ43:AM44"/>
    <mergeCell ref="AJ48:AM49"/>
    <mergeCell ref="AJ50:AM51"/>
    <mergeCell ref="AJ52:AM53"/>
    <mergeCell ref="AJ54:AM55"/>
    <mergeCell ref="AJ56:AM57"/>
    <mergeCell ref="AJ58:AM59"/>
    <mergeCell ref="AJ60:AM61"/>
    <mergeCell ref="AJ62:AM63"/>
    <mergeCell ref="AJ66:AM67"/>
    <mergeCell ref="AA43:AE44"/>
    <mergeCell ref="V43:Z44"/>
    <mergeCell ref="V46:Z47"/>
    <mergeCell ref="V48:Z49"/>
    <mergeCell ref="V50:Z51"/>
    <mergeCell ref="V52:Z53"/>
    <mergeCell ref="V54:Z55"/>
    <mergeCell ref="V56:Z57"/>
    <mergeCell ref="V58:Z59"/>
    <mergeCell ref="V60:Z61"/>
    <mergeCell ref="V62:Z63"/>
    <mergeCell ref="V64:Z65"/>
    <mergeCell ref="V66:Z67"/>
    <mergeCell ref="AA46:AE47"/>
    <mergeCell ref="AA48:AE49"/>
    <mergeCell ref="AA50:AE51"/>
    <mergeCell ref="AA52:AE53"/>
    <mergeCell ref="AA54:AE55"/>
    <mergeCell ref="Y32:AE33"/>
    <mergeCell ref="AJ28:AL29"/>
    <mergeCell ref="K46:N47"/>
    <mergeCell ref="O46:R47"/>
    <mergeCell ref="S46:U47"/>
    <mergeCell ref="AF46:AI47"/>
    <mergeCell ref="AJ64:AM65"/>
    <mergeCell ref="O58:R59"/>
    <mergeCell ref="S58:U59"/>
    <mergeCell ref="V30:X31"/>
    <mergeCell ref="AF30:AI31"/>
    <mergeCell ref="AF28:AI29"/>
    <mergeCell ref="O64:R65"/>
    <mergeCell ref="AP43:AR44"/>
    <mergeCell ref="V18:X19"/>
    <mergeCell ref="AF18:AI19"/>
    <mergeCell ref="AM28:AO29"/>
    <mergeCell ref="AJ22:AL23"/>
    <mergeCell ref="AM22:AO23"/>
    <mergeCell ref="AJ24:AL25"/>
    <mergeCell ref="AM24:AO25"/>
    <mergeCell ref="O28:R29"/>
    <mergeCell ref="S28:U29"/>
    <mergeCell ref="V28:X29"/>
    <mergeCell ref="Y18:AE19"/>
    <mergeCell ref="O30:R31"/>
    <mergeCell ref="S30:U31"/>
    <mergeCell ref="AM20:AO21"/>
    <mergeCell ref="AA38:AM39"/>
    <mergeCell ref="E35:AR35"/>
    <mergeCell ref="E36:AR36"/>
    <mergeCell ref="B38:J39"/>
    <mergeCell ref="P38:Z39"/>
    <mergeCell ref="L39:O39"/>
    <mergeCell ref="P40:AF41"/>
    <mergeCell ref="K41:O41"/>
    <mergeCell ref="AH41:AI41"/>
    <mergeCell ref="E69:AR69"/>
    <mergeCell ref="E70:AR70"/>
    <mergeCell ref="E46:G47"/>
    <mergeCell ref="H46:J47"/>
    <mergeCell ref="H44:J44"/>
    <mergeCell ref="K44:N44"/>
    <mergeCell ref="AF43:AI44"/>
    <mergeCell ref="AP46:AR47"/>
    <mergeCell ref="AF58:AI59"/>
    <mergeCell ref="AF56:AI57"/>
    <mergeCell ref="AF54:AI55"/>
    <mergeCell ref="AF52:AI53"/>
    <mergeCell ref="AF50:AI51"/>
    <mergeCell ref="AF48:AI49"/>
    <mergeCell ref="AP58:AR59"/>
    <mergeCell ref="AP56:AR57"/>
    <mergeCell ref="AP54:AR55"/>
    <mergeCell ref="AP52:AR53"/>
    <mergeCell ref="AP50:AR51"/>
    <mergeCell ref="AP48:AR49"/>
    <mergeCell ref="AN58:AO59"/>
    <mergeCell ref="AN60:AO61"/>
    <mergeCell ref="AN62:AO63"/>
    <mergeCell ref="AF60:AI61"/>
    <mergeCell ref="B18:B19"/>
    <mergeCell ref="AH7:AI7"/>
    <mergeCell ref="P4:Z5"/>
    <mergeCell ref="AA4:AM5"/>
    <mergeCell ref="AF9:AI10"/>
    <mergeCell ref="V9:X10"/>
    <mergeCell ref="O9:R10"/>
    <mergeCell ref="AF14:AI15"/>
    <mergeCell ref="V12:X13"/>
    <mergeCell ref="AF12:AI13"/>
    <mergeCell ref="S9:U10"/>
    <mergeCell ref="O12:R13"/>
    <mergeCell ref="S12:U13"/>
    <mergeCell ref="AM9:AO10"/>
    <mergeCell ref="P6:AF7"/>
    <mergeCell ref="S14:U15"/>
    <mergeCell ref="V14:X15"/>
    <mergeCell ref="Y9:AE10"/>
    <mergeCell ref="Y12:AE13"/>
    <mergeCell ref="Y14:AE15"/>
    <mergeCell ref="AM12:AO13"/>
    <mergeCell ref="AM14:AO15"/>
    <mergeCell ref="B16:B17"/>
    <mergeCell ref="E16:G17"/>
    <mergeCell ref="B14:B15"/>
    <mergeCell ref="C14:D15"/>
    <mergeCell ref="E14:G15"/>
    <mergeCell ref="H14:J15"/>
    <mergeCell ref="Y16:AE17"/>
    <mergeCell ref="B4:J5"/>
    <mergeCell ref="L5:O5"/>
    <mergeCell ref="H16:J17"/>
    <mergeCell ref="K16:N17"/>
    <mergeCell ref="O16:R17"/>
    <mergeCell ref="K14:N15"/>
    <mergeCell ref="O14:R15"/>
    <mergeCell ref="H9:N9"/>
    <mergeCell ref="H10:J10"/>
    <mergeCell ref="K10:N10"/>
    <mergeCell ref="K12:N13"/>
    <mergeCell ref="C9:D10"/>
    <mergeCell ref="E9:G10"/>
    <mergeCell ref="B12:B13"/>
    <mergeCell ref="C12:D13"/>
    <mergeCell ref="E12:G13"/>
    <mergeCell ref="H12:J13"/>
    <mergeCell ref="AJ12:AL13"/>
    <mergeCell ref="AJ14:AL15"/>
    <mergeCell ref="AJ16:AL17"/>
    <mergeCell ref="E20:G21"/>
    <mergeCell ref="H20:J21"/>
    <mergeCell ref="K20:N21"/>
    <mergeCell ref="O20:R21"/>
    <mergeCell ref="S20:U21"/>
    <mergeCell ref="V20:X21"/>
    <mergeCell ref="S16:U17"/>
    <mergeCell ref="V16:X17"/>
    <mergeCell ref="AF16:AI17"/>
    <mergeCell ref="K18:N19"/>
    <mergeCell ref="O18:R19"/>
    <mergeCell ref="E18:G19"/>
    <mergeCell ref="H18:J19"/>
    <mergeCell ref="Y20:AE21"/>
    <mergeCell ref="AJ20:AL21"/>
    <mergeCell ref="AF20:AI21"/>
    <mergeCell ref="AM16:AO17"/>
    <mergeCell ref="AJ9:AL10"/>
    <mergeCell ref="S18:U19"/>
    <mergeCell ref="C16:D17"/>
    <mergeCell ref="AM18:AO19"/>
    <mergeCell ref="AJ18:AL19"/>
    <mergeCell ref="C18:D19"/>
    <mergeCell ref="B32:B33"/>
    <mergeCell ref="AJ30:AL31"/>
    <mergeCell ref="AM30:AO31"/>
    <mergeCell ref="C32:D33"/>
    <mergeCell ref="E32:G33"/>
    <mergeCell ref="H32:J33"/>
    <mergeCell ref="K32:N33"/>
    <mergeCell ref="O32:R33"/>
    <mergeCell ref="S32:U33"/>
    <mergeCell ref="V32:X33"/>
    <mergeCell ref="AF32:AI33"/>
    <mergeCell ref="AJ32:AL33"/>
    <mergeCell ref="AM32:AO33"/>
    <mergeCell ref="C30:D31"/>
    <mergeCell ref="E30:G31"/>
    <mergeCell ref="H30:J31"/>
    <mergeCell ref="K30:N31"/>
    <mergeCell ref="AM26:AO27"/>
    <mergeCell ref="O22:R23"/>
    <mergeCell ref="S22:U23"/>
    <mergeCell ref="V22:X23"/>
    <mergeCell ref="AF22:AI23"/>
    <mergeCell ref="H26:J27"/>
    <mergeCell ref="V26:X27"/>
    <mergeCell ref="AF26:AI27"/>
    <mergeCell ref="K26:N27"/>
    <mergeCell ref="O26:R27"/>
    <mergeCell ref="S26:U27"/>
    <mergeCell ref="Y22:AE23"/>
    <mergeCell ref="Y24:AE25"/>
    <mergeCell ref="Y26:AE27"/>
    <mergeCell ref="H24:J25"/>
    <mergeCell ref="K24:N25"/>
    <mergeCell ref="AF24:AI25"/>
    <mergeCell ref="B28:B29"/>
    <mergeCell ref="B30:B31"/>
    <mergeCell ref="C22:D23"/>
    <mergeCell ref="E22:G23"/>
    <mergeCell ref="H22:J23"/>
    <mergeCell ref="C20:D21"/>
    <mergeCell ref="B22:B23"/>
    <mergeCell ref="B26:B27"/>
    <mergeCell ref="AJ26:AL27"/>
    <mergeCell ref="C26:D27"/>
    <mergeCell ref="E26:G27"/>
    <mergeCell ref="B24:B25"/>
    <mergeCell ref="C28:D29"/>
    <mergeCell ref="E28:G29"/>
    <mergeCell ref="H28:J29"/>
    <mergeCell ref="K28:N29"/>
    <mergeCell ref="C24:D25"/>
    <mergeCell ref="E24:G25"/>
    <mergeCell ref="Y28:AE29"/>
    <mergeCell ref="Y30:AE31"/>
    <mergeCell ref="B50:B51"/>
    <mergeCell ref="C50:D51"/>
    <mergeCell ref="E50:G51"/>
    <mergeCell ref="H50:J51"/>
    <mergeCell ref="K50:N51"/>
    <mergeCell ref="O50:R51"/>
    <mergeCell ref="S50:U51"/>
    <mergeCell ref="B48:B49"/>
    <mergeCell ref="C48:D49"/>
    <mergeCell ref="E48:G49"/>
    <mergeCell ref="H48:J49"/>
    <mergeCell ref="K48:N49"/>
    <mergeCell ref="O48:R49"/>
    <mergeCell ref="S48:U49"/>
    <mergeCell ref="C54:D55"/>
    <mergeCell ref="E54:G55"/>
    <mergeCell ref="H54:J55"/>
    <mergeCell ref="K54:N55"/>
    <mergeCell ref="O54:R55"/>
    <mergeCell ref="S54:U55"/>
    <mergeCell ref="B52:B53"/>
    <mergeCell ref="C52:D53"/>
    <mergeCell ref="E52:G53"/>
    <mergeCell ref="H52:J53"/>
    <mergeCell ref="K52:N53"/>
    <mergeCell ref="O52:R53"/>
    <mergeCell ref="S52:U53"/>
    <mergeCell ref="B54:B55"/>
    <mergeCell ref="B56:B57"/>
    <mergeCell ref="C56:D57"/>
    <mergeCell ref="E56:G57"/>
    <mergeCell ref="H56:J57"/>
    <mergeCell ref="K56:N57"/>
    <mergeCell ref="O56:R57"/>
    <mergeCell ref="S56:U57"/>
    <mergeCell ref="B69:D70"/>
    <mergeCell ref="H43:N43"/>
    <mergeCell ref="O43:R44"/>
    <mergeCell ref="S43:U44"/>
    <mergeCell ref="C43:D44"/>
    <mergeCell ref="E43:G44"/>
    <mergeCell ref="B46:B47"/>
    <mergeCell ref="C46:D47"/>
    <mergeCell ref="B62:B63"/>
    <mergeCell ref="C62:D63"/>
    <mergeCell ref="E62:G63"/>
    <mergeCell ref="H62:J63"/>
    <mergeCell ref="K62:N63"/>
    <mergeCell ref="O62:R63"/>
    <mergeCell ref="S62:U63"/>
    <mergeCell ref="B60:B61"/>
    <mergeCell ref="C60:D61"/>
    <mergeCell ref="AN64:AO65"/>
    <mergeCell ref="E60:G61"/>
    <mergeCell ref="H60:J61"/>
    <mergeCell ref="B58:B59"/>
    <mergeCell ref="C58:D59"/>
    <mergeCell ref="E58:G59"/>
    <mergeCell ref="H58:J59"/>
    <mergeCell ref="K58:N59"/>
    <mergeCell ref="K60:N61"/>
    <mergeCell ref="S64:U65"/>
    <mergeCell ref="O60:R61"/>
    <mergeCell ref="S60:U61"/>
    <mergeCell ref="AJ6:AR7"/>
    <mergeCell ref="AN4:AR5"/>
    <mergeCell ref="AN38:AR39"/>
    <mergeCell ref="AJ40:AR41"/>
    <mergeCell ref="B6:E8"/>
    <mergeCell ref="L7:O7"/>
    <mergeCell ref="B40:E42"/>
    <mergeCell ref="AP26:AR27"/>
    <mergeCell ref="AP28:AR29"/>
    <mergeCell ref="AP30:AR31"/>
    <mergeCell ref="AP32:AR33"/>
    <mergeCell ref="AP9:AR10"/>
    <mergeCell ref="AP12:AR13"/>
    <mergeCell ref="AP14:AR15"/>
    <mergeCell ref="AP16:AR17"/>
    <mergeCell ref="AP18:AR19"/>
    <mergeCell ref="AP20:AR21"/>
    <mergeCell ref="AP22:AR23"/>
    <mergeCell ref="B35:D35"/>
    <mergeCell ref="B20:B21"/>
    <mergeCell ref="K22:N23"/>
    <mergeCell ref="O24:R25"/>
    <mergeCell ref="S24:U25"/>
    <mergeCell ref="V24:X25"/>
    <mergeCell ref="AP24:AR25"/>
    <mergeCell ref="B71:U71"/>
    <mergeCell ref="AF64:AI65"/>
    <mergeCell ref="AP60:AR61"/>
    <mergeCell ref="AF62:AI63"/>
    <mergeCell ref="AP62:AR63"/>
    <mergeCell ref="B72:AR72"/>
    <mergeCell ref="V71:AR71"/>
    <mergeCell ref="AN42:AR42"/>
    <mergeCell ref="AP64:AR65"/>
    <mergeCell ref="B66:B67"/>
    <mergeCell ref="C66:D67"/>
    <mergeCell ref="E66:G67"/>
    <mergeCell ref="H66:J67"/>
    <mergeCell ref="K66:N67"/>
    <mergeCell ref="O66:R67"/>
    <mergeCell ref="S66:U67"/>
    <mergeCell ref="AF66:AI67"/>
    <mergeCell ref="AP66:AR67"/>
    <mergeCell ref="B64:B65"/>
    <mergeCell ref="C64:D65"/>
    <mergeCell ref="E64:G65"/>
    <mergeCell ref="H64:J65"/>
    <mergeCell ref="K64:N65"/>
  </mergeCells>
  <conditionalFormatting sqref="AJ46">
    <cfRule type="expression" dxfId="60" priority="44">
      <formula>$AM$12="HPTO40"</formula>
    </cfRule>
    <cfRule type="expression" dxfId="59" priority="43">
      <formula>$AM$12="HPTO70"</formula>
    </cfRule>
  </conditionalFormatting>
  <conditionalFormatting sqref="AJ48">
    <cfRule type="expression" dxfId="58" priority="42">
      <formula>$AM$14="HPTO40"</formula>
    </cfRule>
    <cfRule type="expression" dxfId="57" priority="41">
      <formula>$AM$14="HPTO70"</formula>
    </cfRule>
  </conditionalFormatting>
  <conditionalFormatting sqref="AJ50">
    <cfRule type="expression" dxfId="56" priority="40">
      <formula>$AM$16="HPTO40"</formula>
    </cfRule>
    <cfRule type="expression" dxfId="55" priority="39">
      <formula>$AM$16="HPTO70"</formula>
    </cfRule>
  </conditionalFormatting>
  <conditionalFormatting sqref="AJ52">
    <cfRule type="expression" dxfId="54" priority="38">
      <formula>$AM$18="HPTO40"</formula>
    </cfRule>
    <cfRule type="expression" dxfId="53" priority="37">
      <formula>$AM$18="HPTO70"</formula>
    </cfRule>
  </conditionalFormatting>
  <conditionalFormatting sqref="AJ54">
    <cfRule type="expression" dxfId="52" priority="35">
      <formula>$AM$20="HPTO70"</formula>
    </cfRule>
    <cfRule type="expression" dxfId="51" priority="36">
      <formula>$AM$20="HPTO40"</formula>
    </cfRule>
  </conditionalFormatting>
  <conditionalFormatting sqref="AJ56">
    <cfRule type="expression" dxfId="50" priority="33">
      <formula>$AM$22="HPTO70"</formula>
    </cfRule>
    <cfRule type="expression" dxfId="49" priority="34">
      <formula>$AM$22="HPTO40"</formula>
    </cfRule>
  </conditionalFormatting>
  <conditionalFormatting sqref="AJ58">
    <cfRule type="expression" dxfId="48" priority="31">
      <formula>$AM$24="HPTO70"</formula>
    </cfRule>
    <cfRule type="expression" dxfId="47" priority="32">
      <formula>$AM$24="HPTO40"</formula>
    </cfRule>
  </conditionalFormatting>
  <conditionalFormatting sqref="AJ60">
    <cfRule type="expression" dxfId="46" priority="29">
      <formula>$AM$26="HPTO70"</formula>
    </cfRule>
    <cfRule type="expression" dxfId="45" priority="30">
      <formula>$AM$26="HPTO40"</formula>
    </cfRule>
  </conditionalFormatting>
  <conditionalFormatting sqref="AJ62">
    <cfRule type="expression" dxfId="44" priority="27">
      <formula>$AM$28="HPTO70"</formula>
    </cfRule>
    <cfRule type="expression" dxfId="43" priority="28">
      <formula>$AM$28="HPTO40"</formula>
    </cfRule>
  </conditionalFormatting>
  <conditionalFormatting sqref="AJ64">
    <cfRule type="expression" dxfId="42" priority="25">
      <formula>$AM$30="HPTO70"</formula>
    </cfRule>
    <cfRule type="expression" dxfId="41" priority="26">
      <formula>$AM$30="HPTO40"</formula>
    </cfRule>
  </conditionalFormatting>
  <conditionalFormatting sqref="AJ66 AJ68:AL68">
    <cfRule type="expression" dxfId="40" priority="24">
      <formula>$AM$32="HPTO40"</formula>
    </cfRule>
    <cfRule type="expression" dxfId="39" priority="23">
      <formula>$AM$32="HPTO70"</formula>
    </cfRule>
  </conditionalFormatting>
  <conditionalFormatting sqref="AJ12:AL13">
    <cfRule type="expression" dxfId="38" priority="22">
      <formula>$AJ$12=70</formula>
    </cfRule>
  </conditionalFormatting>
  <conditionalFormatting sqref="AJ14:AL15">
    <cfRule type="expression" dxfId="37" priority="21">
      <formula>$AJ$14=70</formula>
    </cfRule>
  </conditionalFormatting>
  <conditionalFormatting sqref="AJ16:AL17">
    <cfRule type="expression" dxfId="36" priority="20">
      <formula>$AJ$16=70</formula>
    </cfRule>
  </conditionalFormatting>
  <conditionalFormatting sqref="AJ18:AL19">
    <cfRule type="expression" dxfId="35" priority="19">
      <formula>$AJ$18=70</formula>
    </cfRule>
  </conditionalFormatting>
  <conditionalFormatting sqref="AJ20:AL21">
    <cfRule type="expression" dxfId="34" priority="18">
      <formula>$AJ$20=70</formula>
    </cfRule>
  </conditionalFormatting>
  <conditionalFormatting sqref="AJ22:AL23">
    <cfRule type="expression" dxfId="33" priority="17">
      <formula>$AJ$22=70</formula>
    </cfRule>
  </conditionalFormatting>
  <conditionalFormatting sqref="AJ24:AL25">
    <cfRule type="expression" dxfId="32" priority="16">
      <formula>$AJ$24=70</formula>
    </cfRule>
  </conditionalFormatting>
  <conditionalFormatting sqref="AJ26:AL27">
    <cfRule type="expression" dxfId="31" priority="15">
      <formula>$AJ$26=70</formula>
    </cfRule>
  </conditionalFormatting>
  <conditionalFormatting sqref="AJ28:AL29">
    <cfRule type="expression" dxfId="30" priority="14">
      <formula>$AJ$28=70</formula>
    </cfRule>
  </conditionalFormatting>
  <conditionalFormatting sqref="AJ30:AL31">
    <cfRule type="expression" dxfId="29" priority="13">
      <formula>$AJ$30=70</formula>
    </cfRule>
  </conditionalFormatting>
  <conditionalFormatting sqref="AJ32:AL33">
    <cfRule type="expression" dxfId="28" priority="12">
      <formula>$AJ$32=70</formula>
    </cfRule>
  </conditionalFormatting>
  <conditionalFormatting sqref="AM12:AO13">
    <cfRule type="expression" dxfId="27" priority="140">
      <formula>$AM$12="HPTO40"</formula>
    </cfRule>
    <cfRule type="expression" dxfId="26" priority="139">
      <formula>$AM$12="HPTO70"</formula>
    </cfRule>
  </conditionalFormatting>
  <conditionalFormatting sqref="AM14:AO15">
    <cfRule type="expression" dxfId="25" priority="137">
      <formula>$AM$14="HPTO70"</formula>
    </cfRule>
    <cfRule type="expression" dxfId="24" priority="138">
      <formula>$AM$14="HPTO40"</formula>
    </cfRule>
  </conditionalFormatting>
  <conditionalFormatting sqref="AM16:AO17">
    <cfRule type="expression" dxfId="23" priority="135">
      <formula>$AM$16="HPTO70"</formula>
    </cfRule>
    <cfRule type="expression" dxfId="22" priority="136">
      <formula>$AM$16="HPTO40"</formula>
    </cfRule>
  </conditionalFormatting>
  <conditionalFormatting sqref="AM18:AO19">
    <cfRule type="expression" dxfId="21" priority="133">
      <formula>$AM$18="HPTO70"</formula>
    </cfRule>
    <cfRule type="expression" dxfId="20" priority="134">
      <formula>$AM$18="HPTO40"</formula>
    </cfRule>
  </conditionalFormatting>
  <conditionalFormatting sqref="AM20:AO21">
    <cfRule type="expression" dxfId="19" priority="131">
      <formula>$AM$20="HPTO70"</formula>
    </cfRule>
    <cfRule type="expression" dxfId="18" priority="132">
      <formula>$AM$20="HPTO40"</formula>
    </cfRule>
  </conditionalFormatting>
  <conditionalFormatting sqref="AM22:AO23">
    <cfRule type="expression" dxfId="17" priority="129">
      <formula>$AM$22="HPTO70"</formula>
    </cfRule>
    <cfRule type="expression" dxfId="16" priority="130">
      <formula>$AM$22="HPTO40"</formula>
    </cfRule>
  </conditionalFormatting>
  <conditionalFormatting sqref="AM24:AO25">
    <cfRule type="expression" dxfId="15" priority="127">
      <formula>$AM$24="HPTO70"</formula>
    </cfRule>
    <cfRule type="expression" dxfId="14" priority="128">
      <formula>$AM$24="HPTO40"</formula>
    </cfRule>
  </conditionalFormatting>
  <conditionalFormatting sqref="AM26:AO27">
    <cfRule type="expression" dxfId="13" priority="125">
      <formula>$AM$26="HPTO70"</formula>
    </cfRule>
    <cfRule type="expression" dxfId="12" priority="126">
      <formula>$AM$26="HPTO40"</formula>
    </cfRule>
  </conditionalFormatting>
  <conditionalFormatting sqref="AM28:AO29">
    <cfRule type="expression" dxfId="11" priority="123">
      <formula>$AM$28="HPTO70"</formula>
    </cfRule>
    <cfRule type="expression" dxfId="10" priority="124">
      <formula>$AM$28="HPTO40"</formula>
    </cfRule>
  </conditionalFormatting>
  <conditionalFormatting sqref="AM30:AO31">
    <cfRule type="expression" dxfId="9" priority="121">
      <formula>$AM$30="HPTO70"</formula>
    </cfRule>
    <cfRule type="expression" dxfId="8" priority="122">
      <formula>$AM$30="HPTO40"</formula>
    </cfRule>
  </conditionalFormatting>
  <conditionalFormatting sqref="AM32:AO33">
    <cfRule type="expression" dxfId="7" priority="119">
      <formula>$AM$32="HPTO70"</formula>
    </cfRule>
    <cfRule type="expression" dxfId="6" priority="120">
      <formula>$AM$32="HPTO40"</formula>
    </cfRule>
  </conditionalFormatting>
  <printOptions horizont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1671-4B1F-469D-9342-4E2A2B9F110D}">
  <sheetPr codeName="Foglio1"/>
  <dimension ref="B2:FC280"/>
  <sheetViews>
    <sheetView zoomScale="90" zoomScaleNormal="90" workbookViewId="0">
      <selection activeCell="B58" sqref="B58"/>
    </sheetView>
  </sheetViews>
  <sheetFormatPr defaultRowHeight="15" x14ac:dyDescent="0.25"/>
  <cols>
    <col min="1" max="1" width="3.28515625" customWidth="1"/>
    <col min="2" max="2" width="10" customWidth="1"/>
    <col min="3" max="16" width="3.28515625" customWidth="1"/>
    <col min="17" max="23" width="3.7109375" customWidth="1"/>
    <col min="24" max="26" width="3.28515625" customWidth="1"/>
    <col min="27" max="27" width="7" customWidth="1"/>
    <col min="28" max="31" width="3.28515625" customWidth="1"/>
    <col min="32" max="32" width="4.7109375" customWidth="1"/>
    <col min="33" max="34" width="3.28515625" customWidth="1"/>
    <col min="35" max="35" width="4.42578125" customWidth="1"/>
    <col min="36" max="36" width="3.28515625" customWidth="1"/>
    <col min="37" max="37" width="4.7109375" customWidth="1"/>
    <col min="38" max="41" width="3.28515625" customWidth="1"/>
    <col min="42" max="42" width="4.7109375" customWidth="1"/>
    <col min="43" max="46" width="3.28515625" customWidth="1"/>
    <col min="47" max="47" width="4.7109375" customWidth="1"/>
    <col min="48" max="161" width="3.28515625" customWidth="1"/>
  </cols>
  <sheetData>
    <row r="2" spans="2:45" x14ac:dyDescent="0.25">
      <c r="B2" s="1" t="s">
        <v>5</v>
      </c>
      <c r="Q2" s="28" t="s">
        <v>1</v>
      </c>
    </row>
    <row r="3" spans="2:45" x14ac:dyDescent="0.25">
      <c r="B3" s="1"/>
      <c r="Q3" s="28" t="s">
        <v>2</v>
      </c>
    </row>
    <row r="4" spans="2:45" x14ac:dyDescent="0.25">
      <c r="B4" s="1"/>
      <c r="Q4" s="28" t="s">
        <v>3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6" spans="2:45" x14ac:dyDescent="0.25">
      <c r="B6" s="2" t="s">
        <v>6</v>
      </c>
      <c r="Q6" s="18">
        <v>77</v>
      </c>
      <c r="R6" s="18">
        <v>101</v>
      </c>
      <c r="S6" s="18">
        <v>139</v>
      </c>
      <c r="T6" s="18">
        <v>187</v>
      </c>
      <c r="U6" s="34" t="s">
        <v>73</v>
      </c>
      <c r="V6" s="18">
        <v>251</v>
      </c>
      <c r="W6" s="30"/>
      <c r="X6" s="32"/>
      <c r="Y6" s="31"/>
      <c r="Z6" s="32"/>
      <c r="AC6" s="30"/>
    </row>
    <row r="8" spans="2:45" x14ac:dyDescent="0.25">
      <c r="B8" s="3" t="s">
        <v>7</v>
      </c>
      <c r="Q8" s="19">
        <v>500</v>
      </c>
      <c r="AG8" s="22" t="s">
        <v>43</v>
      </c>
      <c r="AM8" s="22" t="s">
        <v>49</v>
      </c>
      <c r="AS8" s="22" t="s">
        <v>55</v>
      </c>
    </row>
    <row r="10" spans="2:45" x14ac:dyDescent="0.25">
      <c r="B10" s="4" t="s">
        <v>8</v>
      </c>
      <c r="Q10" s="18">
        <v>300</v>
      </c>
      <c r="R10" s="18">
        <v>350</v>
      </c>
      <c r="S10" s="18">
        <v>400</v>
      </c>
      <c r="T10" s="18">
        <v>450</v>
      </c>
      <c r="U10" s="18">
        <v>500</v>
      </c>
      <c r="V10" s="18">
        <v>550</v>
      </c>
      <c r="W10" s="18">
        <v>600</v>
      </c>
      <c r="X10" s="30"/>
      <c r="Y10" s="30"/>
      <c r="Z10" s="30"/>
      <c r="AA10" s="30"/>
      <c r="AG10" s="22" t="s">
        <v>44</v>
      </c>
      <c r="AK10" s="20"/>
      <c r="AM10" s="22" t="s">
        <v>50</v>
      </c>
      <c r="AO10" s="20"/>
      <c r="AS10" s="22" t="s">
        <v>56</v>
      </c>
    </row>
    <row r="12" spans="2:45" x14ac:dyDescent="0.25">
      <c r="B12" s="5" t="s">
        <v>9</v>
      </c>
      <c r="Q12" s="18">
        <v>300</v>
      </c>
      <c r="R12" s="18">
        <v>350</v>
      </c>
      <c r="S12" s="18">
        <v>400</v>
      </c>
      <c r="T12" s="18">
        <v>450</v>
      </c>
      <c r="U12" s="18">
        <v>500</v>
      </c>
      <c r="V12" s="18">
        <v>550</v>
      </c>
      <c r="W12" s="18">
        <v>600</v>
      </c>
      <c r="X12" s="30"/>
      <c r="Y12" s="30"/>
      <c r="Z12" s="30"/>
      <c r="AA12" s="30"/>
      <c r="AG12" s="22" t="s">
        <v>45</v>
      </c>
      <c r="AM12" s="22" t="s">
        <v>51</v>
      </c>
      <c r="AS12" s="22" t="s">
        <v>57</v>
      </c>
    </row>
    <row r="14" spans="2:45" x14ac:dyDescent="0.25">
      <c r="B14" s="6" t="s">
        <v>10</v>
      </c>
      <c r="Q14" s="18">
        <v>300</v>
      </c>
      <c r="R14" s="18">
        <v>350</v>
      </c>
      <c r="S14" s="18">
        <v>400</v>
      </c>
      <c r="T14" s="18">
        <v>450</v>
      </c>
      <c r="U14" s="18">
        <v>500</v>
      </c>
      <c r="V14" s="18">
        <v>550</v>
      </c>
      <c r="W14" s="18">
        <v>600</v>
      </c>
      <c r="X14" s="30"/>
      <c r="Y14" s="30"/>
      <c r="Z14" s="30"/>
      <c r="AA14" s="30"/>
      <c r="AG14" s="22" t="s">
        <v>46</v>
      </c>
      <c r="AM14" s="22" t="s">
        <v>52</v>
      </c>
      <c r="AS14" s="22" t="s">
        <v>58</v>
      </c>
    </row>
    <row r="16" spans="2:45" x14ac:dyDescent="0.25">
      <c r="B16" s="7" t="s">
        <v>11</v>
      </c>
      <c r="Q16" s="18">
        <v>300</v>
      </c>
      <c r="R16" s="18">
        <v>350</v>
      </c>
      <c r="S16" s="18">
        <v>400</v>
      </c>
      <c r="T16" s="18">
        <v>450</v>
      </c>
      <c r="U16" s="18">
        <v>500</v>
      </c>
      <c r="V16" s="18">
        <v>550</v>
      </c>
      <c r="W16" s="18">
        <v>600</v>
      </c>
      <c r="X16" s="30"/>
      <c r="Y16" s="30"/>
      <c r="Z16" s="30"/>
      <c r="AA16" s="30"/>
      <c r="AG16" s="22" t="s">
        <v>47</v>
      </c>
      <c r="AM16" s="22" t="s">
        <v>53</v>
      </c>
      <c r="AS16" s="22" t="s">
        <v>59</v>
      </c>
    </row>
    <row r="17" spans="2:45" x14ac:dyDescent="0.25">
      <c r="Q17" s="27"/>
    </row>
    <row r="18" spans="2:45" x14ac:dyDescent="0.25">
      <c r="B18" s="8" t="s">
        <v>12</v>
      </c>
      <c r="Q18" s="33"/>
      <c r="R18" s="18">
        <v>350</v>
      </c>
      <c r="S18" s="18">
        <v>400</v>
      </c>
      <c r="T18" s="18">
        <v>450</v>
      </c>
      <c r="U18" s="18">
        <v>500</v>
      </c>
      <c r="V18" s="18">
        <v>550</v>
      </c>
      <c r="W18" s="18">
        <v>600</v>
      </c>
      <c r="X18" s="30"/>
      <c r="Y18" s="30"/>
      <c r="Z18" s="30"/>
      <c r="AA18" s="30"/>
      <c r="AG18" s="22" t="s">
        <v>48</v>
      </c>
      <c r="AM18" s="22" t="s">
        <v>54</v>
      </c>
      <c r="AS18" s="22" t="s">
        <v>60</v>
      </c>
    </row>
    <row r="20" spans="2:45" x14ac:dyDescent="0.25">
      <c r="B20" s="9" t="s">
        <v>13</v>
      </c>
      <c r="Q20" s="21">
        <v>40</v>
      </c>
      <c r="R20" s="17"/>
      <c r="S20" s="17"/>
      <c r="AG20" s="22" t="s">
        <v>61</v>
      </c>
    </row>
    <row r="21" spans="2:45" x14ac:dyDescent="0.25">
      <c r="Q21" s="17"/>
      <c r="R21" s="17"/>
      <c r="S21" s="17"/>
    </row>
    <row r="22" spans="2:45" x14ac:dyDescent="0.25">
      <c r="B22" s="10" t="s">
        <v>14</v>
      </c>
      <c r="Q22" s="21">
        <v>40</v>
      </c>
      <c r="R22" s="21">
        <v>70</v>
      </c>
      <c r="S22" s="37"/>
      <c r="AG22" s="22" t="s">
        <v>62</v>
      </c>
      <c r="AM22" s="20"/>
    </row>
    <row r="23" spans="2:45" x14ac:dyDescent="0.25">
      <c r="Q23" s="17"/>
      <c r="R23" s="17"/>
      <c r="S23" s="17"/>
    </row>
    <row r="24" spans="2:45" x14ac:dyDescent="0.25">
      <c r="B24" s="23" t="s">
        <v>31</v>
      </c>
      <c r="Q24" s="24" t="s">
        <v>21</v>
      </c>
      <c r="R24" s="24" t="s">
        <v>22</v>
      </c>
      <c r="S24" s="36"/>
    </row>
    <row r="26" spans="2:45" x14ac:dyDescent="0.25">
      <c r="B26" s="11" t="s">
        <v>15</v>
      </c>
      <c r="Q26" s="24" t="s">
        <v>21</v>
      </c>
      <c r="R26" s="24" t="s">
        <v>22</v>
      </c>
      <c r="S26" s="35"/>
      <c r="U26" s="20"/>
      <c r="Y26" s="20"/>
      <c r="AG26" s="22" t="s">
        <v>30</v>
      </c>
    </row>
    <row r="28" spans="2:45" x14ac:dyDescent="0.25">
      <c r="B28" s="12" t="s">
        <v>16</v>
      </c>
      <c r="Q28" s="22" t="s">
        <v>22</v>
      </c>
    </row>
    <row r="29" spans="2:45" x14ac:dyDescent="0.25">
      <c r="Q29" s="20"/>
    </row>
    <row r="30" spans="2:45" x14ac:dyDescent="0.25">
      <c r="B30" s="39" t="s">
        <v>74</v>
      </c>
      <c r="Q30" s="22" t="s">
        <v>22</v>
      </c>
      <c r="AG30" s="22" t="s">
        <v>22</v>
      </c>
    </row>
    <row r="31" spans="2:45" x14ac:dyDescent="0.25">
      <c r="B31" s="39"/>
      <c r="Q31" s="22" t="s">
        <v>30</v>
      </c>
      <c r="R31" s="22"/>
      <c r="T31" s="20"/>
      <c r="AG31" s="22" t="s">
        <v>30</v>
      </c>
    </row>
    <row r="32" spans="2:45" x14ac:dyDescent="0.25">
      <c r="B32" s="39"/>
      <c r="Q32" s="22" t="s">
        <v>65</v>
      </c>
      <c r="R32" s="20"/>
      <c r="T32" s="20"/>
      <c r="AG32" s="22" t="s">
        <v>86</v>
      </c>
    </row>
    <row r="33" spans="2:54" x14ac:dyDescent="0.25">
      <c r="Q33" s="27"/>
    </row>
    <row r="34" spans="2:54" x14ac:dyDescent="0.25">
      <c r="B34" s="13" t="s">
        <v>172</v>
      </c>
      <c r="Q34" s="185"/>
      <c r="R34" s="20"/>
      <c r="S34" s="20"/>
      <c r="T34" s="20"/>
      <c r="U34" s="20"/>
      <c r="V34" s="20"/>
      <c r="W34" s="20"/>
    </row>
    <row r="35" spans="2:54" x14ac:dyDescent="0.25">
      <c r="B35" s="13"/>
      <c r="Q35" s="22" t="s">
        <v>150</v>
      </c>
      <c r="R35" s="20"/>
      <c r="S35" s="20"/>
      <c r="T35" s="20"/>
      <c r="U35" s="20"/>
      <c r="V35" s="20"/>
      <c r="W35" s="20"/>
    </row>
    <row r="36" spans="2:54" x14ac:dyDescent="0.25">
      <c r="Q36" s="187"/>
      <c r="R36" s="20"/>
      <c r="S36" s="20"/>
      <c r="T36" s="20"/>
      <c r="U36" s="20"/>
      <c r="V36" s="20"/>
      <c r="W36" s="20"/>
    </row>
    <row r="37" spans="2:54" x14ac:dyDescent="0.25">
      <c r="B37" s="14" t="s">
        <v>173</v>
      </c>
      <c r="Q37" s="22" t="s">
        <v>174</v>
      </c>
      <c r="R37" s="20"/>
      <c r="S37" s="20"/>
      <c r="T37" s="20"/>
      <c r="U37" s="20"/>
      <c r="V37" s="20"/>
      <c r="W37" s="20"/>
      <c r="AG37" s="22" t="s">
        <v>63</v>
      </c>
      <c r="AM37" s="22" t="s">
        <v>64</v>
      </c>
    </row>
    <row r="38" spans="2:54" x14ac:dyDescent="0.25">
      <c r="B38" s="14"/>
      <c r="Q38" s="22" t="s">
        <v>174</v>
      </c>
      <c r="R38" s="20"/>
      <c r="S38" s="20"/>
      <c r="T38" s="20"/>
      <c r="U38" s="20"/>
      <c r="V38" s="20"/>
      <c r="W38" s="20"/>
      <c r="AG38" s="20"/>
      <c r="AM38" s="20"/>
    </row>
    <row r="39" spans="2:54" x14ac:dyDescent="0.25">
      <c r="B39" s="14"/>
      <c r="Q39" s="22" t="s">
        <v>150</v>
      </c>
      <c r="R39" s="20"/>
      <c r="S39" s="20"/>
      <c r="T39" s="20"/>
      <c r="U39" s="20"/>
      <c r="V39" s="20"/>
      <c r="W39" s="20"/>
      <c r="AG39" s="20"/>
      <c r="AM39" s="20"/>
    </row>
    <row r="40" spans="2:54" x14ac:dyDescent="0.25">
      <c r="B40" s="14"/>
      <c r="Q40" s="186" t="s">
        <v>175</v>
      </c>
    </row>
    <row r="41" spans="2:54" x14ac:dyDescent="0.25">
      <c r="B41" s="1" t="s">
        <v>17</v>
      </c>
      <c r="Q41" s="22" t="s">
        <v>23</v>
      </c>
      <c r="U41" s="20"/>
      <c r="W41" s="20"/>
      <c r="Y41" s="20"/>
      <c r="AC41" s="20"/>
      <c r="AG41" s="20"/>
    </row>
    <row r="42" spans="2:54" x14ac:dyDescent="0.25">
      <c r="B42" s="1"/>
      <c r="Q42" s="22" t="s">
        <v>24</v>
      </c>
      <c r="U42" s="20"/>
      <c r="W42" s="20"/>
      <c r="Y42" s="20"/>
      <c r="AC42" s="20"/>
      <c r="AG42" s="20"/>
    </row>
    <row r="43" spans="2:54" x14ac:dyDescent="0.25">
      <c r="B43" s="1"/>
      <c r="Q43" s="22" t="s">
        <v>25</v>
      </c>
      <c r="U43" s="20"/>
      <c r="W43" s="20"/>
      <c r="Y43" s="20"/>
      <c r="AC43" s="20"/>
      <c r="AG43" s="20"/>
    </row>
    <row r="44" spans="2:54" x14ac:dyDescent="0.25">
      <c r="B44" s="1"/>
      <c r="Q44" s="22" t="s">
        <v>26</v>
      </c>
      <c r="U44" s="20"/>
      <c r="W44" s="20"/>
      <c r="Y44" s="20"/>
      <c r="AC44" s="20"/>
      <c r="AG44" s="20"/>
    </row>
    <row r="45" spans="2:54" x14ac:dyDescent="0.25">
      <c r="B45" s="1"/>
      <c r="Q45" s="22" t="s">
        <v>27</v>
      </c>
      <c r="U45" s="20"/>
      <c r="W45" s="20"/>
      <c r="Y45" s="20"/>
      <c r="AC45" s="20"/>
      <c r="AG45" s="20"/>
    </row>
    <row r="47" spans="2:54" x14ac:dyDescent="0.25">
      <c r="B47" s="2" t="s">
        <v>18</v>
      </c>
      <c r="Q47" s="22"/>
      <c r="U47" s="29"/>
    </row>
    <row r="48" spans="2:54" ht="15.75" x14ac:dyDescent="0.3">
      <c r="B48" s="2"/>
      <c r="Q48" s="16" t="s">
        <v>29</v>
      </c>
      <c r="U48" s="29"/>
      <c r="BB48" s="88"/>
    </row>
    <row r="49" spans="2:75" x14ac:dyDescent="0.25">
      <c r="Q49" s="20"/>
      <c r="AV49" s="78"/>
    </row>
    <row r="50" spans="2:75" x14ac:dyDescent="0.25">
      <c r="B50" s="15" t="s">
        <v>19</v>
      </c>
      <c r="Q50" s="22" t="s">
        <v>29</v>
      </c>
    </row>
    <row r="51" spans="2:75" x14ac:dyDescent="0.25">
      <c r="Q51" s="20"/>
      <c r="BK51" s="78"/>
    </row>
    <row r="52" spans="2:75" x14ac:dyDescent="0.25">
      <c r="B52" s="3" t="s">
        <v>20</v>
      </c>
      <c r="Q52" s="22" t="s">
        <v>30</v>
      </c>
    </row>
    <row r="53" spans="2:75" x14ac:dyDescent="0.25">
      <c r="AT53" s="468" t="s">
        <v>117</v>
      </c>
      <c r="AU53" s="468"/>
      <c r="AV53" s="468" t="s">
        <v>118</v>
      </c>
      <c r="AW53" s="468"/>
    </row>
    <row r="54" spans="2:75" ht="15" customHeight="1" x14ac:dyDescent="0.25">
      <c r="B54" s="23" t="s">
        <v>115</v>
      </c>
      <c r="Q54" s="84" t="s">
        <v>21</v>
      </c>
      <c r="R54" s="84" t="s">
        <v>22</v>
      </c>
      <c r="AT54" s="468"/>
      <c r="AU54" s="468"/>
      <c r="AV54" s="468"/>
      <c r="AW54" s="468"/>
    </row>
    <row r="55" spans="2:75" ht="15" customHeight="1" x14ac:dyDescent="0.25">
      <c r="Q55" s="20"/>
      <c r="AJ55" s="78"/>
      <c r="AK55" s="78"/>
      <c r="AL55" s="78"/>
      <c r="AM55" s="78"/>
      <c r="AN55" s="78"/>
      <c r="AO55" s="78"/>
      <c r="AP55" s="78"/>
      <c r="AQ55" s="78"/>
      <c r="AR55" s="78"/>
      <c r="AT55" s="468"/>
      <c r="AU55" s="468"/>
      <c r="AV55" s="468"/>
      <c r="AW55" s="468"/>
      <c r="BF55" s="89"/>
      <c r="BG55" s="89"/>
      <c r="BH55" s="89"/>
      <c r="BK55" s="469" t="s">
        <v>85</v>
      </c>
      <c r="BL55" s="470"/>
      <c r="BM55" s="471"/>
    </row>
    <row r="56" spans="2:75" ht="15" customHeight="1" x14ac:dyDescent="0.25">
      <c r="AJ56" s="424" t="s">
        <v>108</v>
      </c>
      <c r="AK56" s="425"/>
      <c r="AL56" s="425"/>
      <c r="AM56" s="425"/>
      <c r="AN56" s="425"/>
      <c r="AO56" s="425"/>
      <c r="AP56" s="425"/>
      <c r="AQ56" s="425"/>
      <c r="AR56" s="426"/>
      <c r="AT56" s="468"/>
      <c r="AU56" s="468"/>
      <c r="AV56" s="468"/>
      <c r="AW56" s="468"/>
      <c r="BF56" s="89"/>
      <c r="BG56" s="89"/>
      <c r="BH56" s="89"/>
      <c r="BK56" s="472"/>
      <c r="BL56" s="473"/>
      <c r="BM56" s="474"/>
    </row>
    <row r="57" spans="2:75" x14ac:dyDescent="0.25">
      <c r="AJ57" s="464" t="s">
        <v>109</v>
      </c>
      <c r="AK57" s="464"/>
      <c r="AL57" s="464"/>
      <c r="AM57" s="464"/>
      <c r="AN57" s="464"/>
      <c r="AO57" s="465" t="s">
        <v>4</v>
      </c>
      <c r="AP57" s="465"/>
      <c r="AQ57" s="465"/>
      <c r="AR57" s="465"/>
      <c r="AT57" s="468"/>
      <c r="AU57" s="468"/>
      <c r="AV57" s="468"/>
      <c r="AW57" s="468"/>
      <c r="BA57" s="461" t="s">
        <v>72</v>
      </c>
      <c r="BB57" s="462"/>
      <c r="BC57" s="463"/>
      <c r="BF57" s="89"/>
      <c r="BG57" s="89"/>
      <c r="BH57" s="89"/>
      <c r="BK57" s="472"/>
      <c r="BL57" s="473"/>
      <c r="BM57" s="474"/>
      <c r="BP57" s="461" t="s">
        <v>84</v>
      </c>
      <c r="BQ57" s="462"/>
      <c r="BR57" s="462"/>
      <c r="BS57" s="462"/>
      <c r="BT57" s="462"/>
      <c r="BU57" s="462"/>
      <c r="BV57" s="462"/>
      <c r="BW57" s="463"/>
    </row>
    <row r="58" spans="2:75" x14ac:dyDescent="0.25">
      <c r="B58" s="40" t="s">
        <v>32</v>
      </c>
      <c r="C58" s="430">
        <f>IF(AND(MODULO!E23="ARGENTO",MODULO!H23=101),AG10,IF(AND(MODULO!E23="ARGENTO",MODULO!H23=139),AG12,IF(AND(MODULO!E23="ARGENTO",MODULO!H23=187),AG14,IF(AND(MODULO!E23="ARGENTO",MODULO!H23=251),AG18,IF(AND(MODULO!E23="BIANCO",MODULO!H23=101),AM10,IF(AND(MODULO!E23="BIANCO",MODULO!H23=139),AM12,IF(AND(MODULO!E23="BIANCO",MODULO!H23=187),AM14,IF(AND(MODULO!E23="BIANCO",MODULO!H23=251),AM18,IF(AND(MODULO!E23="ANTRACITE",MODULO!H23=101),AS10,IF(AND(MODULO!E23="ANTRACITE",MODULO!H23=139),AS12,IF(AND(MODULO!E23="ANTRACITE",MODULO!H23=187),AS14,IF(AND(MODULO!E23="ANTRACITE",MODULO!H23=251),AS18,IF(AND(MODULO!E23="ARGENTO",MODULO!H23=77),AG8,IF(AND(MODULO!E23="BIANCO",MODULO!H23=77),AM8,IF(AND(MODULO!E23="ANTRACITE",MODULO!H23=77),AS8,IF(AND(MODULO!E23="ARGENTO",MODULO!H23="187InLay"),AG16,IF(AND(MODULO!E23="BIANCO",MODULO!H23="187InLay"),AM16,IF(AND(MODULO!E23="ANTRACITE",MODULO!H23="187InLay"),AS16,0))))))))))))))))))</f>
        <v>0</v>
      </c>
      <c r="D58" s="430"/>
      <c r="E58" s="430"/>
      <c r="F58" s="430"/>
      <c r="G58" s="430"/>
      <c r="H58" s="430" t="str">
        <f>IF(MODULO!P23=300,AG20,IF(MODULO!P23=350,AG20,IF(MODULO!P23=400,AG20,AG22)))</f>
        <v>PORTATA4070</v>
      </c>
      <c r="I58" s="430"/>
      <c r="J58" s="430"/>
      <c r="K58" s="430"/>
      <c r="L58" s="430" t="str">
        <f>IF(OR(MODULO!H23=251,MODULO!H23=77),"INTERNONO","INTERNO")</f>
        <v>INTERNO</v>
      </c>
      <c r="M58" s="430"/>
      <c r="N58" s="430"/>
      <c r="O58" s="430"/>
      <c r="P58" s="430" t="str">
        <f>IF(AND(MODULO!H23=187,MODULO!AC23="SI"),AG32,IF(AND(MODULO!H23="187InLay",MODULO!AC23="SI"),AG32,IF(AND(MODULO!H23=101,MODULO!AC23="SI"),FRONTALEMETALLO,IF(AND(MODULO!H23=139,MODULO!AC23="SI"),FRONTALEMETALLO,AG30))))</f>
        <v>NO</v>
      </c>
      <c r="Q58" s="430"/>
      <c r="R58" s="430"/>
      <c r="S58" s="430"/>
      <c r="T58" s="430"/>
      <c r="U58" s="430" t="str">
        <f>IF(MODULO!P23&lt;349,"NOSOTTOLAVELLO",IF(MODULO!H23=101,"SOTTOLAVELLOTECNOINOX",IF(AND(MODULO!K23&gt;349,MODULO!P23&lt;501),"SOTTOLAVELLO",IF(AND(MODULO!K23&gt;349,MODULO!P23&gt;500),"SOTTOLAVELLOSUMISURA","NO"))))</f>
        <v>NOSOTTOLAVELLO</v>
      </c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38"/>
      <c r="AJ58" s="429" t="str">
        <f>IF(AND(MODULO!AK23="SU MISURA",MODULO!H23=77),300,IF(AND(MODULO!AK23="SU MISURA",MODULO!H23=101),300,IF(AND(MODULO!AK23="SU MISURA",MODULO!H23=139),300,IF(AND(MODULO!AK23="SU MISURA",MODULO!H23=187),300,IF(AND(MODULO!AK23="SU MISURA",MODULO!H23="187InLay"),300,IF(AND(MODULO!AK23="SU MISURA",MODULO!H23=251),300,""))))))</f>
        <v/>
      </c>
      <c r="AK58" s="429"/>
      <c r="AL58" s="429"/>
      <c r="AM58" s="429"/>
      <c r="AN58" s="429"/>
      <c r="AO58" s="427" t="str">
        <f>IF(AND(MODULO!AK23="SU MISURA",MODULO!H23=77),77,IF(AND(MODULO!AK23="SU MISURA",MODULO!H23=101),101,IF(AND(MODULO!AK23="SU MISURA",MODULO!H23=139),139,IF(AND(MODULO!AK23="SU MISURA",MODULO!H23=187),139,IF(AND(MODULO!AK23="SU MISURA",MODULO!H23="187InLay"),139,IF(AND(MODULO!AK23="SU MISURA",MODULO!H23=251),139,""))))))</f>
        <v/>
      </c>
      <c r="AP58" s="427"/>
      <c r="AQ58" s="427"/>
      <c r="AR58" s="427"/>
      <c r="AT58" s="466">
        <f>INT(2000/(MODULO!K23+4.5))</f>
        <v>444</v>
      </c>
      <c r="AU58" s="466"/>
      <c r="AV58" s="467">
        <f>(MODULO!C23/FORMULE!AT58)</f>
        <v>0</v>
      </c>
      <c r="AW58" s="467"/>
      <c r="AX58" s="516">
        <f>IF(MODULO!$Z$23="SI",_xlfn.CEILING.MATH(FORMULE!AV58),0)</f>
        <v>0</v>
      </c>
      <c r="AY58" s="517"/>
      <c r="BA58" s="503" t="str">
        <f>IF(AND(MODULO!X23="SI",MODULO!T23=70),"HAVPTO70",IF(AND(MODULO!H23=77,MODULO!X23="SI",MODULO!T23=40),"HAVPTO20",IF(AND(MODULO!H23=101,MODULO!X23="SI",MODULO!T23=40),"HAVPTO20",IF(AND(MODULO!H23=139,MODULO!K23&gt;565,MODULO!X23="SI",MODULO!T23=40),"HAVPTO40",IF(AND(MODULO!H23=139,MODULO!K23&lt;566,MODULO!X23="SI",MODULO!T23=40),"HAVPTO20",IF(AND(MODULO!H23=187,MODULO!X23="SI",MODULO!T23=40),"HAVPTO40",IF(AND(MODULO!H23="187InLay",MODULO!X23="SI",MODULO!T23=40),"HAVPTO40",IF(AND(MODULO!H23=251,MODULO!X23="SI",MODULO!T23=40),"HAVPTO40",""))))))))</f>
        <v/>
      </c>
      <c r="BB58" s="504"/>
      <c r="BC58" s="505"/>
      <c r="BK58" s="475" t="str">
        <f>IF(MODULO!K23&gt;0,MODULO!K23-24,"")</f>
        <v/>
      </c>
      <c r="BL58" s="476"/>
      <c r="BM58" s="477"/>
      <c r="BP58" s="515" t="str">
        <f>IF(OR(MODULO!C23="",MODULO!E23="",MODULO!H23="",MODULO!K23="",MODULO!P23="",MODULO!T23=""),"ordine incompleto!","")</f>
        <v>ordine incompleto!</v>
      </c>
      <c r="BQ58" s="202"/>
      <c r="BR58" s="202"/>
      <c r="BS58" s="202"/>
      <c r="BT58" s="202"/>
      <c r="BU58" s="202"/>
      <c r="BV58" s="202"/>
      <c r="BW58" s="381"/>
    </row>
    <row r="59" spans="2:75" x14ac:dyDescent="0.25">
      <c r="B59" s="40" t="s">
        <v>33</v>
      </c>
      <c r="C59" s="430">
        <f>IF(AND(MODULO!E25="ARGENTO",MODULO!H25=101),AG10,IF(AND(MODULO!E25="ARGENTO",MODULO!H25=139),AG12,IF(AND(MODULO!E25="ARGENTO",MODULO!H25=187),AG14,IF(AND(MODULO!E25="ARGENTO",MODULO!H25=251),AG18,IF(AND(MODULO!E25="BIANCO",MODULO!H25=101),AM10,IF(AND(MODULO!E25="BIANCO",MODULO!H25=139),AM12,IF(AND(MODULO!E25="BIANCO",MODULO!H25=187),AM14,IF(AND(MODULO!E25="BIANCO",MODULO!H25=251),AM18,IF(AND(MODULO!E25="ANTRACITE",MODULO!H25=101),AS10,IF(AND(MODULO!E25="ANTRACITE",MODULO!H25=139),AS12,IF(AND(MODULO!E25="ANTRACITE",MODULO!H25=187),AS14,IF(AND(MODULO!E25="ANTRACITE",MODULO!H25=251),AS18,IF(AND(MODULO!E25="ARGENTO",MODULO!H25=77),AG8,IF(AND(MODULO!E25="BIANCO",MODULO!H25=77),AM8,IF(AND(MODULO!E25="ANTRACITE",MODULO!H25=77),AS8,IF(AND(MODULO!E25="ARGENTO",MODULO!H25="187InLay"),AG16,IF(AND(MODULO!E25="BIANCO",MODULO!H25="187InLay"),AM16,IF(AND(MODULO!E25="ANTRACITE",MODULO!H25="187InLay"),AS16,0))))))))))))))))))</f>
        <v>0</v>
      </c>
      <c r="D59" s="430"/>
      <c r="E59" s="430"/>
      <c r="F59" s="430"/>
      <c r="G59" s="430"/>
      <c r="H59" s="430" t="str">
        <f>IF(MODULO!P25=300,AG20,IF(MODULO!P25=350,AG20,IF(MODULO!P25=400,AG20,AG22)))</f>
        <v>PORTATA4070</v>
      </c>
      <c r="I59" s="430"/>
      <c r="J59" s="430"/>
      <c r="K59" s="430"/>
      <c r="L59" s="430" t="str">
        <f>IF(OR(MODULO!H25=251,MODULO!H25=77),"INTERNONO","INTERNO")</f>
        <v>INTERNO</v>
      </c>
      <c r="M59" s="430"/>
      <c r="N59" s="430"/>
      <c r="O59" s="430"/>
      <c r="P59" s="430" t="str">
        <f>IF(AND(MODULO!H25=187,MODULO!AC25="SI"),AG32,IF(AND(MODULO!H25="187InLay",MODULO!AC25="SI"),AG32,IF(AND(MODULO!H25=101,MODULO!AC25="SI"),FRONTALEMETALLO,IF(AND(MODULO!H25=139,MODULO!AC25="SI"),FRONTALEMETALLO,AG30))))</f>
        <v>NO</v>
      </c>
      <c r="Q59" s="430"/>
      <c r="R59" s="430"/>
      <c r="S59" s="430"/>
      <c r="T59" s="430"/>
      <c r="U59" s="430" t="str">
        <f>IF(MODULO!P25&lt;349,"NOSOTTOLAVELLO",IF(MODULO!H25=101,"SOTTOLAVELLOTECNOINOX",IF(AND(MODULO!K25&gt;349,MODULO!P25&lt;501),"SOTTOLAVELLO",IF(AND(MODULO!K25&gt;349,MODULO!P25&gt;500),"SOTTOLAVELLOSUMISURA","NO"))))</f>
        <v>NOSOTTOLAVELLO</v>
      </c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J59" s="428" t="str">
        <f>IF(AND(MODULO!AK25="SU MISURA",MODULO!H25=77),300,IF(AND(MODULO!AK25="SU MISURA",MODULO!H25=101),300,IF(AND(MODULO!AK25="SU MISURA",MODULO!H25=139),300,IF(AND(MODULO!AK25="SU MISURA",MODULO!H25=187),300,IF(AND(MODULO!AK25="SU MISURA",MODULO!H25="187InLay"),300,IF(AND(MODULO!AK25="SU MISURA",MODULO!H25=251),300,""))))))</f>
        <v/>
      </c>
      <c r="AK59" s="428"/>
      <c r="AL59" s="428"/>
      <c r="AM59" s="428"/>
      <c r="AN59" s="428"/>
      <c r="AO59" s="427" t="str">
        <f>IF(AND(MODULO!AK25="SU MISURA",MODULO!H25=77),77,IF(AND(MODULO!AK25="SU MISURA",MODULO!H25=101),101,IF(AND(MODULO!AK25="SU MISURA",MODULO!H25=139),139,IF(AND(MODULO!AK25="SU MISURA",MODULO!H25=187),139,IF(AND(MODULO!AK25="SU MISURA",MODULO!H25="187InLay"),139,IF(AND(MODULO!AK25="SU MISURA",MODULO!H25=251),139,""))))))</f>
        <v/>
      </c>
      <c r="AP59" s="427"/>
      <c r="AQ59" s="427"/>
      <c r="AR59" s="427"/>
      <c r="AT59" s="466">
        <f>INT(2000/(MODULO!K25+4.5))</f>
        <v>444</v>
      </c>
      <c r="AU59" s="466"/>
      <c r="AV59" s="467">
        <f>(MODULO!C25/FORMULE!AT59)</f>
        <v>0</v>
      </c>
      <c r="AW59" s="467"/>
      <c r="AX59" s="516">
        <f>IF(MODULO!$Z$25="SI",_xlfn.CEILING.MATH(FORMULE!AV59),0)</f>
        <v>0</v>
      </c>
      <c r="AY59" s="517"/>
      <c r="BA59" s="500" t="str">
        <f>IF(AND(MODULO!X25="SI",MODULO!T25=70),"HAVPTO70",IF(AND(MODULO!H25=77,MODULO!X25="SI",MODULO!T25=40),"HAVPTO20",IF(AND(MODULO!H25=101,MODULO!X25="SI",MODULO!T25=40),"HAVPTO20",IF(AND(MODULO!H25=139,MODULO!K25&gt;565,MODULO!X25="SI",MODULO!T25=40),"HAVPTO40",IF(AND(MODULO!H25=139,MODULO!K25&lt;566,MODULO!X25="SI",MODULO!T25=40),"HAVPTO20",IF(AND(MODULO!H25=187,MODULO!X25="SI",MODULO!T25=40),"HAVPTO40",IF(AND(MODULO!H25="187InLay",MODULO!X25="SI",MODULO!T25=40),"HAVPTO40",IF(AND(MODULO!H25=251,MODULO!X25="SI",MODULO!T25=40),"HAVPTO40",""))))))))</f>
        <v/>
      </c>
      <c r="BB59" s="501"/>
      <c r="BC59" s="502"/>
      <c r="BK59" s="475" t="str">
        <f>IF(MODULO!K25&gt;0,MODULO!K25-24,"")</f>
        <v/>
      </c>
      <c r="BL59" s="476"/>
      <c r="BM59" s="477"/>
      <c r="BP59" s="515" t="str">
        <f>IF(OR(MODULO!C25="",MODULO!E25="",MODULO!H25="",MODULO!K25="",MODULO!P25="",MODULO!T25=""),"ordine incompleto!","")</f>
        <v>ordine incompleto!</v>
      </c>
      <c r="BQ59" s="202"/>
      <c r="BR59" s="202"/>
      <c r="BS59" s="202"/>
      <c r="BT59" s="202"/>
      <c r="BU59" s="202"/>
      <c r="BV59" s="202"/>
      <c r="BW59" s="381"/>
    </row>
    <row r="60" spans="2:75" x14ac:dyDescent="0.25">
      <c r="B60" s="40" t="s">
        <v>34</v>
      </c>
      <c r="C60" s="430">
        <f>IF(AND(MODULO!E27="ARGENTO",MODULO!H27=101),AG10,IF(AND(MODULO!E27="ARGENTO",MODULO!H27=139),AG12,IF(AND(MODULO!E27="ARGENTO",MODULO!H27=187),AG14,IF(AND(MODULO!E27="ARGENTO",MODULO!H27=251),AG18,IF(AND(MODULO!E27="BIANCO",MODULO!H27=101),AM10,IF(AND(MODULO!E27="BIANCO",MODULO!H27=139),AM12,IF(AND(MODULO!E27="BIANCO",MODULO!H27=187),AM14,IF(AND(MODULO!E27="BIANCO",MODULO!H27=251),AM18,IF(AND(MODULO!E27="ANTRACITE",MODULO!H27=101),AS10,IF(AND(MODULO!E27="ANTRACITE",MODULO!H27=139),AS12,IF(AND(MODULO!E27="ANTRACITE",MODULO!H27=187),AS14,IF(AND(MODULO!E27="ANTRACITE",MODULO!H27=251),AS18,IF(AND(MODULO!E27="ARGENTO",MODULO!H27=77),AG8,IF(AND(MODULO!E27="BIANCO",MODULO!H27=77),AM8,IF(AND(MODULO!E27="ANTRACITE",MODULO!H27=77),AS8,IF(AND(MODULO!E27="ARGENTO",MODULO!H27="187InLay"),AG16,IF(AND(MODULO!E27="BIANCO",MODULO!H27="187InLay"),AM16,IF(AND(MODULO!E27="ANTRACITE",MODULO!H27="187InLay"),AS16,0))))))))))))))))))</f>
        <v>0</v>
      </c>
      <c r="D60" s="430"/>
      <c r="E60" s="430"/>
      <c r="F60" s="430"/>
      <c r="G60" s="430"/>
      <c r="H60" s="430" t="str">
        <f>IF(MODULO!P27=300,AG20,IF(MODULO!P27=350,AG20,IF(MODULO!P27=400,AG20,AG22)))</f>
        <v>PORTATA4070</v>
      </c>
      <c r="I60" s="430"/>
      <c r="J60" s="430"/>
      <c r="K60" s="430"/>
      <c r="L60" s="430" t="str">
        <f>IF(OR(MODULO!H27=251,MODULO!H27=77),"INTERNONO","INTERNO")</f>
        <v>INTERNO</v>
      </c>
      <c r="M60" s="430"/>
      <c r="N60" s="430"/>
      <c r="O60" s="430"/>
      <c r="P60" s="430" t="str">
        <f>IF(AND(MODULO!H27=187,MODULO!AC27="SI"),AG32,IF(AND(MODULO!H27="187InLay",MODULO!AC27="SI"),AG32,IF(AND(MODULO!H27=101,MODULO!AC27="SI"),FRONTALEMETALLO,IF(AND(MODULO!H27=139,MODULO!AC27="SI"),FRONTALEMETALLO,AG30))))</f>
        <v>NO</v>
      </c>
      <c r="Q60" s="430"/>
      <c r="R60" s="430"/>
      <c r="S60" s="430"/>
      <c r="T60" s="430"/>
      <c r="U60" s="430" t="str">
        <f>IF(MODULO!P27&lt;349,"NOSOTTOLAVELLO",IF(MODULO!H27=101,"SOTTOLAVELLOTECNOINOX",IF(AND(MODULO!K27&gt;349,MODULO!P27&lt;501),"SOTTOLAVELLO",IF(AND(MODULO!K27&gt;349,MODULO!P27&gt;500),"SOTTOLAVELLOSUMISURA","NO"))))</f>
        <v>NOSOTTOLAVELLO</v>
      </c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J60" s="429" t="str">
        <f>IF(AND(MODULO!AK27="SU MISURA",MODULO!H27=77),300,IF(AND(MODULO!AK27="SU MISURA",MODULO!H27=101),300,IF(AND(MODULO!AK27="SU MISURA",MODULO!H27=139),300,IF(AND(MODULO!AK27="SU MISURA",MODULO!H27=187),300,IF(AND(MODULO!AK27="SU MISURA",MODULO!H27="187InLay"),300,IF(AND(MODULO!AK27="SU MISURA",MODULO!H27=251),300,""))))))</f>
        <v/>
      </c>
      <c r="AK60" s="429"/>
      <c r="AL60" s="429"/>
      <c r="AM60" s="429"/>
      <c r="AN60" s="429"/>
      <c r="AO60" s="427" t="str">
        <f>IF(AND(MODULO!AK27="SU MISURA",MODULO!H27=77),77,IF(AND(MODULO!AK27="SU MISURA",MODULO!H27=101),101,IF(AND(MODULO!AK27="SU MISURA",MODULO!H27=139),139,IF(AND(MODULO!AK27="SU MISURA",MODULO!H27=187),139,IF(AND(MODULO!AK27="SU MISURA",MODULO!H27="187InLay"),139,IF(AND(MODULO!AK27="SU MISURA",MODULO!H27=251),139,""))))))</f>
        <v/>
      </c>
      <c r="AP60" s="427"/>
      <c r="AQ60" s="427"/>
      <c r="AR60" s="427"/>
      <c r="AT60" s="466">
        <f>INT(2000/(MODULO!K27+4.5))</f>
        <v>444</v>
      </c>
      <c r="AU60" s="466"/>
      <c r="AV60" s="467">
        <f>(MODULO!C27/FORMULE!AT60)</f>
        <v>0</v>
      </c>
      <c r="AW60" s="467"/>
      <c r="AX60" s="516">
        <f>IF(MODULO!$Z$27="SI",_xlfn.CEILING.MATH(FORMULE!AV60),0)</f>
        <v>0</v>
      </c>
      <c r="AY60" s="517"/>
      <c r="BA60" s="500" t="str">
        <f>IF(AND(MODULO!X27="SI",MODULO!T27=70),"HAVPTO70",IF(AND(MODULO!H27=77,MODULO!X27="SI",MODULO!T27=40),"HAVPTO20",IF(AND(MODULO!H27=101,MODULO!X27="SI",MODULO!T27=40),"HAVPTO20",IF(AND(MODULO!H27=139,MODULO!K27&gt;565,MODULO!X27="SI",MODULO!T27=40),"HAVPTO40",IF(AND(MODULO!H27=139,MODULO!K27&lt;566,MODULO!X27="SI",MODULO!T27=40),"HAVPTO20",IF(AND(MODULO!H27=187,MODULO!X27="SI",MODULO!T27=40),"HAVPTO40",IF(AND(MODULO!H27="187InLay",MODULO!X27="SI",MODULO!T27=40),"HAVPTO40",IF(AND(MODULO!H27=251,MODULO!X27="SI",MODULO!T27=40),"HAVPTO40",""))))))))</f>
        <v/>
      </c>
      <c r="BB60" s="501"/>
      <c r="BC60" s="502"/>
      <c r="BK60" s="475" t="str">
        <f>IF(MODULO!K27&gt;0,MODULO!K27-24,"")</f>
        <v/>
      </c>
      <c r="BL60" s="476"/>
      <c r="BM60" s="477"/>
      <c r="BP60" s="515" t="str">
        <f>IF(OR(MODULO!C27="",MODULO!E27="",MODULO!H27="",MODULO!K27="",MODULO!P27="",MODULO!T27=""),"ordine incompleto!","")</f>
        <v>ordine incompleto!</v>
      </c>
      <c r="BQ60" s="202"/>
      <c r="BR60" s="202"/>
      <c r="BS60" s="202"/>
      <c r="BT60" s="202"/>
      <c r="BU60" s="202"/>
      <c r="BV60" s="202"/>
      <c r="BW60" s="381"/>
    </row>
    <row r="61" spans="2:75" x14ac:dyDescent="0.25">
      <c r="B61" s="40" t="s">
        <v>35</v>
      </c>
      <c r="C61" s="430">
        <f>IF(AND(MODULO!E29="ARGENTO",MODULO!H29=101),AG10,IF(AND(MODULO!E29="ARGENTO",MODULO!H29=139),AG12,IF(AND(MODULO!E29="ARGENTO",MODULO!H29=187),AG14,IF(AND(MODULO!E29="ARGENTO",MODULO!H29=251),AG18,IF(AND(MODULO!E29="BIANCO",MODULO!H29=101),AM10,IF(AND(MODULO!E29="BIANCO",MODULO!H29=139),AM12,IF(AND(MODULO!E29="BIANCO",MODULO!H29=187),AM14,IF(AND(MODULO!E29="BIANCO",MODULO!H29=251),AM18,IF(AND(MODULO!E29="ANTRACITE",MODULO!H29=101),AS10,IF(AND(MODULO!E29="ANTRACITE",MODULO!H29=139),AS12,IF(AND(MODULO!E29="ANTRACITE",MODULO!H29=187),AS14,IF(AND(MODULO!E29="ANTRACITE",MODULO!H29=251),AS18,IF(AND(MODULO!E29="ARGENTO",MODULO!H29=77),AG8,IF(AND(MODULO!E29="BIANCO",MODULO!H29=77),AM8,IF(AND(MODULO!E29="ANTRACITE",MODULO!H29=77),AS8,IF(AND(MODULO!E29="ARGENTO",MODULO!H29="187InLay"),AG16,IF(AND(MODULO!E29="BIANCO",MODULO!H29="187InLay"),AM16,IF(AND(MODULO!E29="ANTRACITE",MODULO!H29="187InLay"),AS16,0))))))))))))))))))</f>
        <v>0</v>
      </c>
      <c r="D61" s="430"/>
      <c r="E61" s="430"/>
      <c r="F61" s="430"/>
      <c r="G61" s="430"/>
      <c r="H61" s="430" t="str">
        <f>IF(MODULO!P29=300,AG20,IF(MODULO!P29=350,AG20,IF(MODULO!P29=400,AG20,AG22)))</f>
        <v>PORTATA4070</v>
      </c>
      <c r="I61" s="430"/>
      <c r="J61" s="430"/>
      <c r="K61" s="430"/>
      <c r="L61" s="430" t="str">
        <f>IF(OR(MODULO!H29=251,MODULO!H29=77),"INTERNONO","INTERNO")</f>
        <v>INTERNO</v>
      </c>
      <c r="M61" s="430"/>
      <c r="N61" s="430"/>
      <c r="O61" s="430"/>
      <c r="P61" s="430" t="str">
        <f>IF(AND(MODULO!H29=187,MODULO!AC29="SI"),AG32,IF(AND(MODULO!H29="187InLay",MODULO!AC29="SI"),AG32,IF(AND(MODULO!H29=101,MODULO!AC29="SI"),FRONTALEMETALLO,IF(AND(MODULO!H29=139,MODULO!AC29="SI"),FRONTALEMETALLO,AG30))))</f>
        <v>NO</v>
      </c>
      <c r="Q61" s="430"/>
      <c r="R61" s="430"/>
      <c r="S61" s="430"/>
      <c r="T61" s="430"/>
      <c r="U61" s="430" t="str">
        <f>IF(MODULO!P29&lt;349,"NOSOTTOLAVELLO",IF(MODULO!H29=101,"SOTTOLAVELLOTECNOINOX",IF(AND(MODULO!K29&gt;349,MODULO!P29&lt;501),"SOTTOLAVELLO",IF(AND(MODULO!K29&gt;349,MODULO!P29&gt;500),"SOTTOLAVELLOSUMISURA","NO"))))</f>
        <v>NOSOTTOLAVELLO</v>
      </c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J61" s="429" t="str">
        <f>IF(AND(MODULO!AK29="SU MISURA",MODULO!H29=77),300,IF(AND(MODULO!AK29="SU MISURA",MODULO!H29=101),300,IF(AND(MODULO!AK29="SU MISURA",MODULO!H29=139),300,IF(AND(MODULO!AK29="SU MISURA",MODULO!H29=187),300,IF(AND(MODULO!AK29="SU MISURA",MODULO!H29="187InLay"),300,IF(AND(MODULO!AK29="SU MISURA",MODULO!H29=251),300,""))))))</f>
        <v/>
      </c>
      <c r="AK61" s="429"/>
      <c r="AL61" s="429"/>
      <c r="AM61" s="429"/>
      <c r="AN61" s="429"/>
      <c r="AO61" s="427" t="str">
        <f>IF(AND(MODULO!AK29="SU MISURA",MODULO!H29=77),77,IF(AND(MODULO!AK29="SU MISURA",MODULO!H29=101),101,IF(AND(MODULO!AK29="SU MISURA",MODULO!H29=139),139,IF(AND(MODULO!AK29="SU MISURA",MODULO!H29=187),139,IF(AND(MODULO!AK29="SU MISURA",MODULO!H29="187InLay"),139,IF(AND(MODULO!AK29="SU MISURA",MODULO!H29=251),139,""))))))</f>
        <v/>
      </c>
      <c r="AP61" s="427"/>
      <c r="AQ61" s="427"/>
      <c r="AR61" s="427"/>
      <c r="AT61" s="466">
        <f>INT(2000/(MODULO!K29+4.5))</f>
        <v>444</v>
      </c>
      <c r="AU61" s="466"/>
      <c r="AV61" s="467">
        <f>(MODULO!C29/FORMULE!AT61)</f>
        <v>0</v>
      </c>
      <c r="AW61" s="467"/>
      <c r="AX61" s="516">
        <f>IF(MODULO!$Z$29="SI",_xlfn.CEILING.MATH(FORMULE!AV61),0)</f>
        <v>0</v>
      </c>
      <c r="AY61" s="517"/>
      <c r="BA61" s="500" t="str">
        <f>IF(AND(MODULO!X29="SI",MODULO!T29=70),"HAVPTO70",IF(AND(MODULO!H29=77,MODULO!X29="SI",MODULO!T29=40),"HAVPTO20",IF(AND(MODULO!H29=101,MODULO!X29="SI",MODULO!T29=40),"HAVPTO20",IF(AND(MODULO!H29=139,MODULO!K29&gt;565,MODULO!X29="SI",MODULO!T29=40),"HAVPTO40",IF(AND(MODULO!H29=139,MODULO!K29&lt;566,MODULO!X29="SI",MODULO!T29=40),"HAVPTO20",IF(AND(MODULO!H29=187,MODULO!X29="SI",MODULO!T29=40),"HAVPTO40",IF(AND(MODULO!H29="187InLay",MODULO!X29="SI",MODULO!T29=40),"HAVPTO40",IF(AND(MODULO!H29=251,MODULO!X29="SI",MODULO!T29=40),"HAVPTO40",""))))))))</f>
        <v/>
      </c>
      <c r="BB61" s="501"/>
      <c r="BC61" s="502"/>
      <c r="BK61" s="475" t="str">
        <f>IF(MODULO!K29&gt;0,MODULO!K29-24,"")</f>
        <v/>
      </c>
      <c r="BL61" s="476"/>
      <c r="BM61" s="477"/>
      <c r="BP61" s="515" t="str">
        <f>IF(OR(MODULO!C29="",MODULO!E29="",MODULO!H29="",MODULO!K29="",MODULO!P29="",MODULO!T29=""),"ordine incompleto!","")</f>
        <v>ordine incompleto!</v>
      </c>
      <c r="BQ61" s="202"/>
      <c r="BR61" s="202"/>
      <c r="BS61" s="202"/>
      <c r="BT61" s="202"/>
      <c r="BU61" s="202"/>
      <c r="BV61" s="202"/>
      <c r="BW61" s="381"/>
    </row>
    <row r="62" spans="2:75" x14ac:dyDescent="0.25">
      <c r="B62" s="40" t="s">
        <v>36</v>
      </c>
      <c r="C62" s="430">
        <f>IF(AND(MODULO!E31="ARGENTO",MODULO!H31=101),AG10,IF(AND(MODULO!E31="ARGENTO",MODULO!H31=139),AG12,IF(AND(MODULO!E31="ARGENTO",MODULO!H31=187),AG14,IF(AND(MODULO!E31="ARGENTO",MODULO!H31=251),AG18,IF(AND(MODULO!E31="BIANCO",MODULO!H31=101),AM10,IF(AND(MODULO!E31="BIANCO",MODULO!H31=139),AM12,IF(AND(MODULO!E31="BIANCO",MODULO!H31=187),AM14,IF(AND(MODULO!E31="BIANCO",MODULO!H31=251),AM18,IF(AND(MODULO!E31="ANTRACITE",MODULO!H31=101),AS10,IF(AND(MODULO!E31="ANTRACITE",MODULO!H31=139),AS12,IF(AND(MODULO!E31="ANTRACITE",MODULO!H31=187),AS14,IF(AND(MODULO!E31="ANTRACITE",MODULO!H31=251),AS18,IF(AND(MODULO!E31="ARGENTO",MODULO!H31=77),AG8,IF(AND(MODULO!E31="BIANCO",MODULO!H31=77),AM8,IF(AND(MODULO!E31="ANTRACITE",MODULO!H31=77),AS8,IF(AND(MODULO!E31="ARGENTO",MODULO!H31="187InLay"),AG16,IF(AND(MODULO!E31="BIANCO",MODULO!H31="187InLay"),AM16,IF(AND(MODULO!E31="ANTRACITE",MODULO!H31="187InLay"),AS16,0))))))))))))))))))</f>
        <v>0</v>
      </c>
      <c r="D62" s="430"/>
      <c r="E62" s="430"/>
      <c r="F62" s="430"/>
      <c r="G62" s="430"/>
      <c r="H62" s="430" t="str">
        <f>IF(MODULO!P31=300,AG20,IF(MODULO!P31=350,AG20,IF(MODULO!P31=400,AG20,AG22)))</f>
        <v>PORTATA4070</v>
      </c>
      <c r="I62" s="430"/>
      <c r="J62" s="430"/>
      <c r="K62" s="430"/>
      <c r="L62" s="430" t="str">
        <f>IF(OR(MODULO!H31=251,MODULO!H31=77),"INTERNONO","INTERNO")</f>
        <v>INTERNO</v>
      </c>
      <c r="M62" s="430"/>
      <c r="N62" s="430"/>
      <c r="O62" s="430"/>
      <c r="P62" s="430" t="str">
        <f>IF(AND(MODULO!H31=187,MODULO!AC31="SI"),AG32,IF(AND(MODULO!H31="187InLay",MODULO!AC31="SI"),AG32,IF(AND(MODULO!H31=101,MODULO!AC31="SI"),FRONTALEMETALLO,IF(AND(MODULO!H31=139,MODULO!AC31="SI"),FRONTALEMETALLO,AG30))))</f>
        <v>NO</v>
      </c>
      <c r="Q62" s="430"/>
      <c r="R62" s="430"/>
      <c r="S62" s="430"/>
      <c r="T62" s="430"/>
      <c r="U62" s="430" t="str">
        <f>IF(MODULO!P31&lt;349,"NOSOTTOLAVELLO",IF(MODULO!H31=101,"SOTTOLAVELLOTECNOINOX",IF(AND(MODULO!K31&gt;349,MODULO!P31&lt;501),"SOTTOLAVELLO",IF(AND(MODULO!K31&gt;349,MODULO!P31&gt;500),"SOTTOLAVELLOSUMISURA","NO"))))</f>
        <v>NOSOTTOLAVELLO</v>
      </c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J62" s="429" t="str">
        <f>IF(AND(MODULO!AK31="SU MISURA",MODULO!H31=77),300,IF(AND(MODULO!AK31="SU MISURA",MODULO!H31=101),300,IF(AND(MODULO!AK31="SU MISURA",MODULO!H31=139),300,IF(AND(MODULO!AK31="SU MISURA",MODULO!H31=187),300,IF(AND(MODULO!AK31="SU MISURA",MODULO!H31="187InLay"),300,IF(AND(MODULO!AK31="SU MISURA",MODULO!H31=251),300,""))))))</f>
        <v/>
      </c>
      <c r="AK62" s="429"/>
      <c r="AL62" s="429"/>
      <c r="AM62" s="429"/>
      <c r="AN62" s="429"/>
      <c r="AO62" s="427" t="str">
        <f>IF(AND(MODULO!AK31="SU MISURA",MODULO!H31=77),77,IF(AND(MODULO!AK31="SU MISURA",MODULO!H31=101),101,IF(AND(MODULO!AK31="SU MISURA",MODULO!H31=139),139,IF(AND(MODULO!AK31="SU MISURA",MODULO!H31=187),139,IF(AND(MODULO!AK31="SU MISURA",MODULO!H31="187InLay"),139,IF(AND(MODULO!AK31="SU MISURA",MODULO!H31=251),139,""))))))</f>
        <v/>
      </c>
      <c r="AP62" s="427"/>
      <c r="AQ62" s="427"/>
      <c r="AR62" s="427"/>
      <c r="AT62" s="466">
        <f>INT(2000/(MODULO!K31+4.5))</f>
        <v>444</v>
      </c>
      <c r="AU62" s="466"/>
      <c r="AV62" s="467">
        <f>(MODULO!C31/FORMULE!AT62)</f>
        <v>0</v>
      </c>
      <c r="AW62" s="467"/>
      <c r="AX62" s="516">
        <f>IF(MODULO!$Z$31="SI",_xlfn.CEILING.MATH(FORMULE!AV62),0)</f>
        <v>0</v>
      </c>
      <c r="AY62" s="517"/>
      <c r="BA62" s="500" t="str">
        <f>IF(AND(MODULO!X31="SI",MODULO!T31=70),"HAVPTO70",IF(AND(MODULO!H31=77,MODULO!X31="SI",MODULO!T31=40),"HAVPTO20",IF(AND(MODULO!H31=101,MODULO!X31="SI",MODULO!T31=40),"HAVPTO20",IF(AND(MODULO!H31=139,MODULO!K31&gt;565,MODULO!X31="SI",MODULO!T31=40),"HAVPTO40",IF(AND(MODULO!H31=139,MODULO!K31&lt;566,MODULO!X31="SI",MODULO!T31=40),"HAVPTO20",IF(AND(MODULO!H31=187,MODULO!X31="SI",MODULO!T31=40),"HAVPTO40",IF(AND(MODULO!H31="187InLay",MODULO!X31="SI",MODULO!T31=40),"HAVPTO40",IF(AND(MODULO!H31=251,MODULO!X31="SI",MODULO!T31=40),"HAVPTO40",""))))))))</f>
        <v/>
      </c>
      <c r="BB62" s="501"/>
      <c r="BC62" s="502"/>
      <c r="BK62" s="475" t="str">
        <f>IF(MODULO!K31&gt;0,MODULO!K31-24,"")</f>
        <v/>
      </c>
      <c r="BL62" s="476"/>
      <c r="BM62" s="477"/>
      <c r="BP62" s="515" t="str">
        <f>IF(OR(MODULO!C31="",MODULO!E31="",MODULO!H31="",MODULO!K31="",MODULO!P31="",MODULO!T31=""),"ordine incompleto!","")</f>
        <v>ordine incompleto!</v>
      </c>
      <c r="BQ62" s="202"/>
      <c r="BR62" s="202"/>
      <c r="BS62" s="202"/>
      <c r="BT62" s="202"/>
      <c r="BU62" s="202"/>
      <c r="BV62" s="202"/>
      <c r="BW62" s="381"/>
    </row>
    <row r="63" spans="2:75" x14ac:dyDescent="0.25">
      <c r="B63" s="40" t="s">
        <v>37</v>
      </c>
      <c r="C63" s="430">
        <f>IF(AND(MODULO!E33="ARGENTO",MODULO!H33=101),AG10,IF(AND(MODULO!E33="ARGENTO",MODULO!H33=139),AG12,IF(AND(MODULO!E33="ARGENTO",MODULO!H33=187),AG14,IF(AND(MODULO!E33="ARGENTO",MODULO!H33=251),AG18,IF(AND(MODULO!E33="BIANCO",MODULO!H33=101),AM10,IF(AND(MODULO!E33="BIANCO",MODULO!H33=139),AM12,IF(AND(MODULO!E33="BIANCO",MODULO!H33=187),AM14,IF(AND(MODULO!E33="BIANCO",MODULO!H33=251),AM18,IF(AND(MODULO!E33="ANTRACITE",MODULO!H33=101),AS10,IF(AND(MODULO!E33="ANTRACITE",MODULO!H33=139),AS12,IF(AND(MODULO!E33="ANTRACITE",MODULO!H33=187),AS14,IF(AND(MODULO!E33="ANTRACITE",MODULO!H33=251),AS18,IF(AND(MODULO!E33="ARGENTO",MODULO!H33=77),AG8,IF(AND(MODULO!E33="BIANCO",MODULO!H33=77),AM8,IF(AND(MODULO!E33="ANTRACITE",MODULO!H33=77),AS8,IF(AND(MODULO!E33="ARGENTO",MODULO!H33="187InLay"),AG16,IF(AND(MODULO!E33="BIANCO",MODULO!H33="187InLay"),AM16,IF(AND(MODULO!E33="ANTRACITE",MODULO!H33="187InLay"),AS16,0))))))))))))))))))</f>
        <v>0</v>
      </c>
      <c r="D63" s="430"/>
      <c r="E63" s="430"/>
      <c r="F63" s="430"/>
      <c r="G63" s="430"/>
      <c r="H63" s="430" t="str">
        <f>IF(MODULO!P33=300,AG20,IF(MODULO!P33=350,AG20,IF(MODULO!P33=400,AG20,AG22)))</f>
        <v>PORTATA4070</v>
      </c>
      <c r="I63" s="430"/>
      <c r="J63" s="430"/>
      <c r="K63" s="430"/>
      <c r="L63" s="430" t="str">
        <f>IF(OR(MODULO!H33=251,MODULO!H33=77),"INTERNONO","INTERNO")</f>
        <v>INTERNO</v>
      </c>
      <c r="M63" s="430"/>
      <c r="N63" s="430"/>
      <c r="O63" s="430"/>
      <c r="P63" s="430" t="str">
        <f>IF(AND(MODULO!H33=187,MODULO!AC33="SI"),AG32,IF(AND(MODULO!H33="187InLay",MODULO!AC33="SI"),AG32,IF(AND(MODULO!H33=101,MODULO!AC33="SI"),FRONTALEMETALLO,IF(AND(MODULO!H33=139,MODULO!AC33="SI"),FRONTALEMETALLO,AG30))))</f>
        <v>NO</v>
      </c>
      <c r="Q63" s="430"/>
      <c r="R63" s="430"/>
      <c r="S63" s="430"/>
      <c r="T63" s="430"/>
      <c r="U63" s="430" t="str">
        <f>IF(MODULO!P33&lt;349,"NOSOTTOLAVELLO",IF(MODULO!H33=101,"SOTTOLAVELLOTECNOINOX",IF(AND(MODULO!K33&gt;349,MODULO!P33&lt;501),"SOTTOLAVELLO",IF(AND(MODULO!K33&gt;349,MODULO!P33&gt;500),"SOTTOLAVELLOSUMISURA","NO"))))</f>
        <v>NOSOTTOLAVELLO</v>
      </c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J63" s="429" t="str">
        <f>IF(AND(MODULO!AK33="SU MISURA",MODULO!H33=77),300,IF(AND(MODULO!AK33="SU MISURA",MODULO!H33=101),300,IF(AND(MODULO!AK33="SU MISURA",MODULO!H33=139),300,IF(AND(MODULO!AK33="SU MISURA",MODULO!H33=187),300,IF(AND(MODULO!AK33="SU MISURA",MODULO!H33="187InLay"),300,IF(AND(MODULO!AK33="SU MISURA",MODULO!H33=251),300,""))))))</f>
        <v/>
      </c>
      <c r="AK63" s="429"/>
      <c r="AL63" s="429"/>
      <c r="AM63" s="429"/>
      <c r="AN63" s="429"/>
      <c r="AO63" s="427" t="str">
        <f>IF(AND(MODULO!AK33="SU MISURA",MODULO!H33=77),77,IF(AND(MODULO!AK33="SU MISURA",MODULO!H33=101),101,IF(AND(MODULO!AK33="SU MISURA",MODULO!H33=139),139,IF(AND(MODULO!AK33="SU MISURA",MODULO!H33=187),139,IF(AND(MODULO!AK33="SU MISURA",MODULO!H33="187InLay"),139,IF(AND(MODULO!AK33="SU MISURA",MODULO!H33=251),139,""))))))</f>
        <v/>
      </c>
      <c r="AP63" s="427"/>
      <c r="AQ63" s="427"/>
      <c r="AR63" s="427"/>
      <c r="AT63" s="466">
        <f>INT(2000/(MODULO!K33+4.5))</f>
        <v>444</v>
      </c>
      <c r="AU63" s="466"/>
      <c r="AV63" s="467">
        <f>(MODULO!C33/FORMULE!AT63)</f>
        <v>0</v>
      </c>
      <c r="AW63" s="467"/>
      <c r="AX63" s="516">
        <f>IF(MODULO!$Z$33="SI",_xlfn.CEILING.MATH(FORMULE!AV63),0)</f>
        <v>0</v>
      </c>
      <c r="AY63" s="517"/>
      <c r="BA63" s="500" t="str">
        <f>IF(AND(MODULO!X33="SI",MODULO!T33=70),"HAVPTO70",IF(AND(MODULO!H33=77,MODULO!X33="SI",MODULO!T33=40),"HAVPTO20",IF(AND(MODULO!H33=101,MODULO!X33="SI",MODULO!T33=40),"HAVPTO20",IF(AND(MODULO!H33=139,MODULO!K33&gt;565,MODULO!X33="SI",MODULO!T33=40),"HAVPTO40",IF(AND(MODULO!H33=139,MODULO!K33&lt;566,MODULO!X33="SI",MODULO!T33=40),"HAVPTO20",IF(AND(MODULO!H33=187,MODULO!X33="SI",MODULO!T33=40),"HAVPTO40",IF(AND(MODULO!H33="187InLay",MODULO!X33="SI",MODULO!T33=40),"HAVPTO40",IF(AND(MODULO!H33=251,MODULO!X33="SI",MODULO!T33=40),"HAVPTO40",""))))))))</f>
        <v/>
      </c>
      <c r="BB63" s="501"/>
      <c r="BC63" s="502"/>
      <c r="BK63" s="475" t="str">
        <f>IF(MODULO!K33&gt;0,MODULO!K33-24,"")</f>
        <v/>
      </c>
      <c r="BL63" s="476"/>
      <c r="BM63" s="477"/>
      <c r="BP63" s="515" t="str">
        <f>IF(OR(MODULO!C33="",MODULO!E33="",MODULO!H33="",MODULO!K33="",MODULO!P33="",MODULO!T33=""),"ordine incompleto!","")</f>
        <v>ordine incompleto!</v>
      </c>
      <c r="BQ63" s="202"/>
      <c r="BR63" s="202"/>
      <c r="BS63" s="202"/>
      <c r="BT63" s="202"/>
      <c r="BU63" s="202"/>
      <c r="BV63" s="202"/>
      <c r="BW63" s="381"/>
    </row>
    <row r="64" spans="2:75" x14ac:dyDescent="0.25">
      <c r="B64" s="40" t="s">
        <v>38</v>
      </c>
      <c r="C64" s="430">
        <f>IF(AND(MODULO!E35="ARGENTO",MODULO!H35=101),AG10,IF(AND(MODULO!E35="ARGENTO",MODULO!H35=139),AG12,IF(AND(MODULO!E35="ARGENTO",MODULO!H35=187),AG14,IF(AND(MODULO!E35="ARGENTO",MODULO!H35=251),AG18,IF(AND(MODULO!E35="BIANCO",MODULO!H35=101),AM10,IF(AND(MODULO!E35="BIANCO",MODULO!H35=139),AM12,IF(AND(MODULO!E35="BIANCO",MODULO!H35=187),AM14,IF(AND(MODULO!E35="BIANCO",MODULO!H35=251),AM18,IF(AND(MODULO!E35="ANTRACITE",MODULO!H35=101),AS10,IF(AND(MODULO!E35="ANTRACITE",MODULO!H35=139),AS12,IF(AND(MODULO!E35="ANTRACITE",MODULO!H35=187),AS14,IF(AND(MODULO!E35="ANTRACITE",MODULO!H35=251),AS18,IF(AND(MODULO!E35="ARGENTO",MODULO!H35=77),AG8,IF(AND(MODULO!E35="BIANCO",MODULO!H35=77),AM8,IF(AND(MODULO!E35="ANTRACITE",MODULO!H35=77),AS8,IF(AND(MODULO!E35="ARGENTO",MODULO!H35="187InLay"),AG16,IF(AND(MODULO!E35="BIANCO",MODULO!H35="187InLay"),AM16,IF(AND(MODULO!E35="ANTRACITE",MODULO!H35="187InLay"),AS16,0))))))))))))))))))</f>
        <v>0</v>
      </c>
      <c r="D64" s="430"/>
      <c r="E64" s="430"/>
      <c r="F64" s="430"/>
      <c r="G64" s="430"/>
      <c r="H64" s="430" t="str">
        <f>IF(MODULO!P35=300,AG20,IF(MODULO!P35=350,AG20,IF(MODULO!P35=400,AG20,AG22)))</f>
        <v>PORTATA4070</v>
      </c>
      <c r="I64" s="430"/>
      <c r="J64" s="430"/>
      <c r="K64" s="430"/>
      <c r="L64" s="430" t="str">
        <f>IF(OR(MODULO!H35=251,MODULO!H35=77),"INTERNONO","INTERNO")</f>
        <v>INTERNO</v>
      </c>
      <c r="M64" s="430"/>
      <c r="N64" s="430"/>
      <c r="O64" s="430"/>
      <c r="P64" s="430" t="str">
        <f>IF(AND(MODULO!H35=187,MODULO!AC35="SI"),AG32,IF(AND(MODULO!H35="187InLay",MODULO!AC35="SI"),AG32,IF(AND(MODULO!H35=101,MODULO!AC35="SI"),FRONTALEMETALLO,IF(AND(MODULO!H35=139,MODULO!AC35="SI"),FRONTALEMETALLO,AG30))))</f>
        <v>NO</v>
      </c>
      <c r="Q64" s="430"/>
      <c r="R64" s="430"/>
      <c r="S64" s="430"/>
      <c r="T64" s="430"/>
      <c r="U64" s="430" t="str">
        <f>IF(MODULO!P35&lt;349,"NOSOTTOLAVELLO",IF(MODULO!H35=101,"SOTTOLAVELLOTECNOINOX",IF(AND(MODULO!K35&gt;349,MODULO!P35&lt;501),"SOTTOLAVELLO",IF(AND(MODULO!K35&gt;349,MODULO!P35&gt;500),"SOTTOLAVELLOSUMISURA","NO"))))</f>
        <v>NOSOTTOLAVELLO</v>
      </c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J64" s="429" t="str">
        <f>IF(AND(MODULO!AK35="SU MISURA",MODULO!H35=77),300,IF(AND(MODULO!AK35="SU MISURA",MODULO!H35=101),300,IF(AND(MODULO!AK35="SU MISURA",MODULO!H35=139),300,IF(AND(MODULO!AK35="SU MISURA",MODULO!H35=187),300,IF(AND(MODULO!AK35="SU MISURA",MODULO!H35="187InLay"),300,IF(AND(MODULO!AK35="SU MISURA",MODULO!H35=251),300,""))))))</f>
        <v/>
      </c>
      <c r="AK64" s="429"/>
      <c r="AL64" s="429"/>
      <c r="AM64" s="429"/>
      <c r="AN64" s="429"/>
      <c r="AO64" s="427" t="str">
        <f>IF(AND(MODULO!AK35="SU MISURA",MODULO!H35=77),77,IF(AND(MODULO!AK35="SU MISURA",MODULO!H35=101),101,IF(AND(MODULO!AK35="SU MISURA",MODULO!H35=139),139,IF(AND(MODULO!AK35="SU MISURA",MODULO!H35=187),139,IF(AND(MODULO!AK35="SU MISURA",MODULO!H35="187InLay"),139,IF(AND(MODULO!AK35="SU MISURA",MODULO!H35=251),139,""))))))</f>
        <v/>
      </c>
      <c r="AP64" s="427"/>
      <c r="AQ64" s="427"/>
      <c r="AR64" s="427"/>
      <c r="AT64" s="466">
        <f>INT(2000/(MODULO!K35+4.5))</f>
        <v>444</v>
      </c>
      <c r="AU64" s="466"/>
      <c r="AV64" s="467">
        <f>(MODULO!C35/FORMULE!AT64)</f>
        <v>0</v>
      </c>
      <c r="AW64" s="467"/>
      <c r="AX64" s="516">
        <f>IF(MODULO!$Z$35="SI",_xlfn.CEILING.MATH(FORMULE!AV64),0)</f>
        <v>0</v>
      </c>
      <c r="AY64" s="517"/>
      <c r="BA64" s="500" t="str">
        <f>IF(AND(MODULO!X35="SI",MODULO!T35=70),"HAVPTO70",IF(AND(MODULO!H35=77,MODULO!X35="SI",MODULO!T35=40),"HAVPTO20",IF(AND(MODULO!H35=101,MODULO!X35="SI",MODULO!T35=40),"HAVPTO20",IF(AND(MODULO!H35=139,MODULO!K35&gt;565,MODULO!X35="SI",MODULO!T35=40),"HAVPTO40",IF(AND(MODULO!H35=139,MODULO!K35&lt;566,MODULO!X35="SI",MODULO!T35=40),"HAVPTO20",IF(AND(MODULO!H35=187,MODULO!X35="SI",MODULO!T35=40),"HAVPTO40",IF(AND(MODULO!H35="187InLay",MODULO!X35="SI",MODULO!T35=40),"HAVPTO40",IF(AND(MODULO!H35=251,MODULO!X35="SI",MODULO!T35=40),"HAVPTO40",""))))))))</f>
        <v/>
      </c>
      <c r="BB64" s="501"/>
      <c r="BC64" s="502"/>
      <c r="BK64" s="475" t="str">
        <f>IF(MODULO!K35&gt;0,MODULO!K35-24,"")</f>
        <v/>
      </c>
      <c r="BL64" s="476"/>
      <c r="BM64" s="477"/>
      <c r="BP64" s="515" t="str">
        <f>IF(OR(MODULO!C35="",MODULO!E35="",MODULO!H35="",MODULO!K35="",MODULO!P35="",MODULO!T35=""),"ordine incompleto!","")</f>
        <v>ordine incompleto!</v>
      </c>
      <c r="BQ64" s="202"/>
      <c r="BR64" s="202"/>
      <c r="BS64" s="202"/>
      <c r="BT64" s="202"/>
      <c r="BU64" s="202"/>
      <c r="BV64" s="202"/>
      <c r="BW64" s="381"/>
    </row>
    <row r="65" spans="2:75" x14ac:dyDescent="0.25">
      <c r="B65" s="40" t="s">
        <v>39</v>
      </c>
      <c r="C65" s="430">
        <f>IF(AND(MODULO!E37="ARGENTO",MODULO!H37=101),AG10,IF(AND(MODULO!E37="ARGENTO",MODULO!H37=139),AG12,IF(AND(MODULO!E37="ARGENTO",MODULO!H37=187),AG14,IF(AND(MODULO!E37="ARGENTO",MODULO!H37=251),AG18,IF(AND(MODULO!E37="BIANCO",MODULO!H37=101),AM10,IF(AND(MODULO!E37="BIANCO",MODULO!H37=139),AM12,IF(AND(MODULO!E37="BIANCO",MODULO!H37=187),AM14,IF(AND(MODULO!E37="BIANCO",MODULO!H37=251),AM18,IF(AND(MODULO!E37="ANTRACITE",MODULO!H37=101),AS10,IF(AND(MODULO!E37="ANTRACITE",MODULO!H37=139),AS12,IF(AND(MODULO!E37="ANTRACITE",MODULO!H37=187),AS14,IF(AND(MODULO!E37="ANTRACITE",MODULO!H37=251),AS18,IF(AND(MODULO!E37="ARGENTO",MODULO!H37=77),AG8,IF(AND(MODULO!E37="BIANCO",MODULO!H37=77),AM8,IF(AND(MODULO!E37="ANTRACITE",MODULO!H37=77),AS8,IF(AND(MODULO!E37="ARGENTO",MODULO!H37="187InLay"),AG16,IF(AND(MODULO!E37="BIANCO",MODULO!H37="187InLay"),AM16,IF(AND(MODULO!E37="ANTRACITE",MODULO!H37="187InLay"),AS16,0))))))))))))))))))</f>
        <v>0</v>
      </c>
      <c r="D65" s="430"/>
      <c r="E65" s="430"/>
      <c r="F65" s="430"/>
      <c r="G65" s="430"/>
      <c r="H65" s="430" t="str">
        <f>IF(MODULO!P37=300,AG20,IF(MODULO!P37=350,AG20,IF(MODULO!P37=400,AG20,AG22)))</f>
        <v>PORTATA4070</v>
      </c>
      <c r="I65" s="430"/>
      <c r="J65" s="430"/>
      <c r="K65" s="430"/>
      <c r="L65" s="430" t="str">
        <f>IF(OR(MODULO!H37=251,MODULO!H37=77),"INTERNONO","INTERNO")</f>
        <v>INTERNO</v>
      </c>
      <c r="M65" s="430"/>
      <c r="N65" s="430"/>
      <c r="O65" s="430"/>
      <c r="P65" s="430" t="str">
        <f>IF(AND(MODULO!H37=187,MODULO!AC37="SI"),AG32,IF(AND(MODULO!H37="187InLay",MODULO!AC37="SI"),AG32,IF(AND(MODULO!H37=101,MODULO!AC37="SI"),FRONTALEMETALLO,IF(AND(MODULO!H37=139,MODULO!AC37="SI"),FRONTALEMETALLO,AG30))))</f>
        <v>NO</v>
      </c>
      <c r="Q65" s="430"/>
      <c r="R65" s="430"/>
      <c r="S65" s="430"/>
      <c r="T65" s="430"/>
      <c r="U65" s="430" t="str">
        <f>IF(MODULO!P37&lt;349,"NOSOTTOLAVELLO",IF(MODULO!H37=101,"SOTTOLAVELLOTECNOINOX",IF(AND(MODULO!K37&gt;349,MODULO!P37&lt;501),"SOTTOLAVELLO",IF(AND(MODULO!K37&gt;349,MODULO!P37&gt;500),"SOTTOLAVELLOSUMISURA","NO"))))</f>
        <v>NOSOTTOLAVELLO</v>
      </c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J65" s="429" t="str">
        <f>IF(AND(MODULO!AK37="SU MISURA",MODULO!H37=77),300,IF(AND(MODULO!AK37="SU MISURA",MODULO!H37=101),300,IF(AND(MODULO!AK37="SU MISURA",MODULO!H37=139),300,IF(AND(MODULO!AK37="SU MISURA",MODULO!H37=187),300,IF(AND(MODULO!AK37="SU MISURA",MODULO!H37="187InLay"),300,IF(AND(MODULO!AK37="SU MISURA",MODULO!H37=251),300,""))))))</f>
        <v/>
      </c>
      <c r="AK65" s="429"/>
      <c r="AL65" s="429"/>
      <c r="AM65" s="429"/>
      <c r="AN65" s="429"/>
      <c r="AO65" s="427" t="str">
        <f>IF(AND(MODULO!AK37="SU MISURA",MODULO!H37=77),77,IF(AND(MODULO!AK37="SU MISURA",MODULO!H37=101),101,IF(AND(MODULO!AK37="SU MISURA",MODULO!H37=139),139,IF(AND(MODULO!AK37="SU MISURA",MODULO!H37=187),139,IF(AND(MODULO!AK37="SU MISURA",MODULO!H37="187InLay"),139,IF(AND(MODULO!AK37="SU MISURA",MODULO!H37=251),139,""))))))</f>
        <v/>
      </c>
      <c r="AP65" s="427"/>
      <c r="AQ65" s="427"/>
      <c r="AR65" s="427"/>
      <c r="AT65" s="466">
        <f>INT(2000/(MODULO!K37+4.5))</f>
        <v>444</v>
      </c>
      <c r="AU65" s="466"/>
      <c r="AV65" s="467">
        <f>(MODULO!C37/FORMULE!AT65)</f>
        <v>0</v>
      </c>
      <c r="AW65" s="467"/>
      <c r="AX65" s="516">
        <f>IF(MODULO!$Z$37="SI",_xlfn.CEILING.MATH(FORMULE!AV65),0)</f>
        <v>0</v>
      </c>
      <c r="AY65" s="517"/>
      <c r="BA65" s="500" t="str">
        <f>IF(AND(MODULO!X37="SI",MODULO!T37=70),"HAVPTO70",IF(AND(MODULO!H37=77,MODULO!X37="SI",MODULO!T37=40),"HAVPTO20",IF(AND(MODULO!H37=101,MODULO!X37="SI",MODULO!T37=40),"HAVPTO20",IF(AND(MODULO!H37=139,MODULO!K37&gt;565,MODULO!X37="SI",MODULO!T37=40),"HAVPTO40",IF(AND(MODULO!H37=139,MODULO!K37&lt;566,MODULO!X37="SI",MODULO!T37=40),"HAVPTO20",IF(AND(MODULO!H37=187,MODULO!X37="SI",MODULO!T37=40),"HAVPTO40",IF(AND(MODULO!H37="187InLay",MODULO!X37="SI",MODULO!T37=40),"HAVPTO40",IF(AND(MODULO!H37=251,MODULO!X37="SI",MODULO!T37=40),"HAVPTO40",""))))))))</f>
        <v/>
      </c>
      <c r="BB65" s="501"/>
      <c r="BC65" s="502"/>
      <c r="BK65" s="475" t="str">
        <f>IF(MODULO!K37&gt;0,MODULO!K37-24,"")</f>
        <v/>
      </c>
      <c r="BL65" s="476"/>
      <c r="BM65" s="477"/>
      <c r="BP65" s="515" t="str">
        <f>IF(OR(MODULO!C37="",MODULO!E37="",MODULO!H37="",MODULO!K37="",MODULO!P37="",MODULO!T37=""),"ordine incompleto!","")</f>
        <v>ordine incompleto!</v>
      </c>
      <c r="BQ65" s="202"/>
      <c r="BR65" s="202"/>
      <c r="BS65" s="202"/>
      <c r="BT65" s="202"/>
      <c r="BU65" s="202"/>
      <c r="BV65" s="202"/>
      <c r="BW65" s="381"/>
    </row>
    <row r="66" spans="2:75" x14ac:dyDescent="0.25">
      <c r="B66" s="40" t="s">
        <v>40</v>
      </c>
      <c r="C66" s="430">
        <f>IF(AND(MODULO!E39="ARGENTO",MODULO!H39=101),AG10,IF(AND(MODULO!E39="ARGENTO",MODULO!H39=139),AG12,IF(AND(MODULO!E39="ARGENTO",MODULO!H39=187),AG14,IF(AND(MODULO!E39="ARGENTO",MODULO!H39=251),AG18,IF(AND(MODULO!E39="BIANCO",MODULO!H39=101),AM10,IF(AND(MODULO!E39="BIANCO",MODULO!H39=139),AM12,IF(AND(MODULO!E39="BIANCO",MODULO!H39=187),AM14,IF(AND(MODULO!E39="BIANCO",MODULO!H39=251),AM18,IF(AND(MODULO!E39="ANTRACITE",MODULO!H39=101),AS10,IF(AND(MODULO!E39="ANTRACITE",MODULO!H39=139),AS12,IF(AND(MODULO!E39="ANTRACITE",MODULO!H39=187),AS14,IF(AND(MODULO!E39="ANTRACITE",MODULO!H39=251),AS18,IF(AND(MODULO!E39="ARGENTO",MODULO!H39=77),AG8,IF(AND(MODULO!E39="BIANCO",MODULO!H39=77),AM8,IF(AND(MODULO!E39="ANTRACITE",MODULO!H39=77),AS8,IF(AND(MODULO!E39="ARGENTO",MODULO!H39="187InLay"),AG16,IF(AND(MODULO!E39="BIANCO",MODULO!H39="187InLay"),AM16,IF(AND(MODULO!E39="ANTRACITE",MODULO!H39="187InLay"),AS16,0))))))))))))))))))</f>
        <v>0</v>
      </c>
      <c r="D66" s="430"/>
      <c r="E66" s="430"/>
      <c r="F66" s="430"/>
      <c r="G66" s="430"/>
      <c r="H66" s="430" t="str">
        <f>IF(MODULO!P39=300,AG20,IF(MODULO!P39=350,AG20,IF(MODULO!P39=400,AG20,AG22)))</f>
        <v>PORTATA4070</v>
      </c>
      <c r="I66" s="430"/>
      <c r="J66" s="430"/>
      <c r="K66" s="430"/>
      <c r="L66" s="430" t="str">
        <f>IF(OR(MODULO!H39=251,MODULO!H39=77),"INTERNONO","INTERNO")</f>
        <v>INTERNO</v>
      </c>
      <c r="M66" s="430"/>
      <c r="N66" s="430"/>
      <c r="O66" s="430"/>
      <c r="P66" s="430" t="str">
        <f>IF(AND(MODULO!H39=187,MODULO!AC39="SI"),AG32,IF(AND(MODULO!H39="187InLay",MODULO!AC39="SI"),AG32,IF(AND(MODULO!H39=101,MODULO!AC39="SI"),FRONTALEMETALLO,IF(AND(MODULO!H39=139,MODULO!AC39="SI"),FRONTALEMETALLO,AG30))))</f>
        <v>NO</v>
      </c>
      <c r="Q66" s="430"/>
      <c r="R66" s="430"/>
      <c r="S66" s="430"/>
      <c r="T66" s="430"/>
      <c r="U66" s="430" t="str">
        <f>IF(MODULO!P39&lt;349,"NOSOTTOLAVELLO",IF(MODULO!H39=101,"SOTTOLAVELLOTECNOINOX",IF(AND(MODULO!K39&gt;349,MODULO!P39&lt;501),"SOTTOLAVELLO",IF(AND(MODULO!K39&gt;349,MODULO!P39&gt;500),"SOTTOLAVELLOSUMISURA","NO"))))</f>
        <v>NOSOTTOLAVELLO</v>
      </c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J66" s="429" t="str">
        <f>IF(AND(MODULO!AK39="SU MISURA",MODULO!H39=77),300,IF(AND(MODULO!AK39="SU MISURA",MODULO!H39=101),300,IF(AND(MODULO!AK39="SU MISURA",MODULO!H39=139),300,IF(AND(MODULO!AK39="SU MISURA",MODULO!H39=187),300,IF(AND(MODULO!AK39="SU MISURA",MODULO!H39="187InLay"),300,IF(AND(MODULO!AK39="SU MISURA",MODULO!H39=251),300,""))))))</f>
        <v/>
      </c>
      <c r="AK66" s="429"/>
      <c r="AL66" s="429"/>
      <c r="AM66" s="429"/>
      <c r="AN66" s="429"/>
      <c r="AO66" s="427" t="str">
        <f>IF(AND(MODULO!AK39="SU MISURA",MODULO!H39=77),77,IF(AND(MODULO!AK39="SU MISURA",MODULO!H39=101),101,IF(AND(MODULO!AK39="SU MISURA",MODULO!H39=139),139,IF(AND(MODULO!AK39="SU MISURA",MODULO!H39=187),139,IF(AND(MODULO!AK39="SU MISURA",MODULO!H39="187InLay"),139,IF(AND(MODULO!AK39="SU MISURA",MODULO!H39=251),139,""))))))</f>
        <v/>
      </c>
      <c r="AP66" s="427"/>
      <c r="AQ66" s="427"/>
      <c r="AR66" s="427"/>
      <c r="AT66" s="466">
        <f>INT(2000/(MODULO!K39+4.5))</f>
        <v>444</v>
      </c>
      <c r="AU66" s="466"/>
      <c r="AV66" s="467">
        <f>(MODULO!C39/FORMULE!AT66)</f>
        <v>0</v>
      </c>
      <c r="AW66" s="467"/>
      <c r="AX66" s="516">
        <f>IF(MODULO!$Z$39="SI",_xlfn.CEILING.MATH(FORMULE!AV66),0)</f>
        <v>0</v>
      </c>
      <c r="AY66" s="517"/>
      <c r="BA66" s="500" t="str">
        <f>IF(AND(MODULO!X39="SI",MODULO!T39=70),"HAVPTO70",IF(AND(MODULO!H39=77,MODULO!X39="SI",MODULO!T39=40),"HAVPTO20",IF(AND(MODULO!H39=101,MODULO!X39="SI",MODULO!T39=40),"HAVPTO20",IF(AND(MODULO!H39=139,MODULO!K39&gt;565,MODULO!X39="SI",MODULO!T39=40),"HAVPTO40",IF(AND(MODULO!H39=139,MODULO!K39&lt;566,MODULO!X39="SI",MODULO!T39=40),"HAVPTO20",IF(AND(MODULO!H39=187,MODULO!X39="SI",MODULO!T39=40),"HAVPTO40",IF(AND(MODULO!H39="187InLay",MODULO!X39="SI",MODULO!T39=40),"HAVPTO40",IF(AND(MODULO!H39=251,MODULO!X39="SI",MODULO!T39=40),"HAVPTO40",""))))))))</f>
        <v/>
      </c>
      <c r="BB66" s="501"/>
      <c r="BC66" s="502"/>
      <c r="BK66" s="475" t="str">
        <f>IF(MODULO!K39&gt;0,MODULO!K39-24,"")</f>
        <v/>
      </c>
      <c r="BL66" s="476"/>
      <c r="BM66" s="477"/>
      <c r="BP66" s="515" t="str">
        <f>IF(OR(MODULO!C39="",MODULO!E39="",MODULO!H39="",MODULO!K39="",MODULO!P39="",MODULO!T39=""),"ordine incompleto!","")</f>
        <v>ordine incompleto!</v>
      </c>
      <c r="BQ66" s="202"/>
      <c r="BR66" s="202"/>
      <c r="BS66" s="202"/>
      <c r="BT66" s="202"/>
      <c r="BU66" s="202"/>
      <c r="BV66" s="202"/>
      <c r="BW66" s="381"/>
    </row>
    <row r="67" spans="2:75" x14ac:dyDescent="0.25">
      <c r="B67" s="40" t="s">
        <v>41</v>
      </c>
      <c r="C67" s="430">
        <f>IF(AND(MODULO!E41="ARGENTO",MODULO!H41=101),AG10,IF(AND(MODULO!E41="ARGENTO",MODULO!H41=139),AG12,IF(AND(MODULO!E41="ARGENTO",MODULO!H41=187),AG14,IF(AND(MODULO!E41="ARGENTO",MODULO!H41=251),AG18,IF(AND(MODULO!E41="BIANCO",MODULO!H41=101),AM10,IF(AND(MODULO!E41="BIANCO",MODULO!H41=139),AM12,IF(AND(MODULO!E41="BIANCO",MODULO!H41=187),AM14,IF(AND(MODULO!E41="BIANCO",MODULO!H41=251),AM18,IF(AND(MODULO!E41="ANTRACITE",MODULO!H41=101),AS10,IF(AND(MODULO!E41="ANTRACITE",MODULO!H41=139),AS12,IF(AND(MODULO!E41="ANTRACITE",MODULO!H41=187),AS14,IF(AND(MODULO!E41="ANTRACITE",MODULO!H41=251),AS18,IF(AND(MODULO!E41="ARGENTO",MODULO!H41=77),AG8,IF(AND(MODULO!E41="BIANCO",MODULO!H41=77),AM8,IF(AND(MODULO!E41="ANTRACITE",MODULO!H41=77),AS8,IF(AND(MODULO!E41="ARGENTO",MODULO!H41="187InLay"),AG16,IF(AND(MODULO!E41="BIANCO",MODULO!H41="187InLay"),AM16,IF(AND(MODULO!E41="ANTRACITE",MODULO!H41="187InLay"),AS16,0))))))))))))))))))</f>
        <v>0</v>
      </c>
      <c r="D67" s="430"/>
      <c r="E67" s="430"/>
      <c r="F67" s="430"/>
      <c r="G67" s="430"/>
      <c r="H67" s="430" t="str">
        <f>IF(MODULO!P41=300,AG20,IF(MODULO!P41=350,AG20,IF(MODULO!P41=400,AG20,AG22)))</f>
        <v>PORTATA4070</v>
      </c>
      <c r="I67" s="430"/>
      <c r="J67" s="430"/>
      <c r="K67" s="430"/>
      <c r="L67" s="430" t="str">
        <f>IF(OR(MODULO!H41=251,MODULO!H41=77),"INTERNONO","INTERNO")</f>
        <v>INTERNO</v>
      </c>
      <c r="M67" s="430"/>
      <c r="N67" s="430"/>
      <c r="O67" s="430"/>
      <c r="P67" s="430" t="str">
        <f>IF(AND(MODULO!H41=187,MODULO!AC41="SI"),AG32,IF(AND(MODULO!H41="187InLay",MODULO!AC41="SI"),AG32,IF(AND(MODULO!H41=101,MODULO!AC41="SI"),FRONTALEMETALLO,IF(AND(MODULO!H41=139,MODULO!AC41="SI"),FRONTALEMETALLO,AG30))))</f>
        <v>NO</v>
      </c>
      <c r="Q67" s="430"/>
      <c r="R67" s="430"/>
      <c r="S67" s="430"/>
      <c r="T67" s="430"/>
      <c r="U67" s="430" t="str">
        <f>IF(MODULO!P41&lt;349,"NOSOTTOLAVELLO",IF(MODULO!H41=101,"SOTTOLAVELLOTECNOINOX",IF(AND(MODULO!K41&gt;349,MODULO!P41&lt;501),"SOTTOLAVELLO",IF(AND(MODULO!K41&gt;349,MODULO!P41&gt;500),"SOTTOLAVELLOSUMISURA","NO"))))</f>
        <v>NOSOTTOLAVELLO</v>
      </c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J67" s="429" t="str">
        <f>IF(AND(MODULO!AK41="SU MISURA",MODULO!H41=77),300,IF(AND(MODULO!AK41="SU MISURA",MODULO!H41=101),300,IF(AND(MODULO!AK41="SU MISURA",MODULO!H41=139),300,IF(AND(MODULO!AK41="SU MISURA",MODULO!H41=187),300,IF(AND(MODULO!AK41="SU MISURA",MODULO!H41="187InLay"),300,IF(AND(MODULO!AK41="SU MISURA",MODULO!H41=251),300,""))))))</f>
        <v/>
      </c>
      <c r="AK67" s="429"/>
      <c r="AL67" s="429"/>
      <c r="AM67" s="429"/>
      <c r="AN67" s="429"/>
      <c r="AO67" s="427" t="str">
        <f>IF(AND(MODULO!AK41="SU MISURA",MODULO!H41=77),77,IF(AND(MODULO!AK41="SU MISURA",MODULO!H41=101),101,IF(AND(MODULO!AK41="SU MISURA",MODULO!H41=139),139,IF(AND(MODULO!AK41="SU MISURA",MODULO!H41=187),139,IF(AND(MODULO!AK41="SU MISURA",MODULO!H41="187InLay"),139,IF(AND(MODULO!AK41="SU MISURA",MODULO!H41=251),139,""))))))</f>
        <v/>
      </c>
      <c r="AP67" s="427"/>
      <c r="AQ67" s="427"/>
      <c r="AR67" s="427"/>
      <c r="AT67" s="466">
        <f>INT(2000/(MODULO!K41+4.5))</f>
        <v>444</v>
      </c>
      <c r="AU67" s="466"/>
      <c r="AV67" s="467">
        <f>(MODULO!C41/FORMULE!AT67)</f>
        <v>0</v>
      </c>
      <c r="AW67" s="467"/>
      <c r="AX67" s="516">
        <f>IF(MODULO!$Z$41="SI",_xlfn.CEILING.MATH(FORMULE!AV67),0)</f>
        <v>0</v>
      </c>
      <c r="AY67" s="517"/>
      <c r="BA67" s="500" t="str">
        <f>IF(AND(MODULO!X41="SI",MODULO!T41=70),"HAVPTO70",IF(AND(MODULO!H41=77,MODULO!X41="SI",MODULO!T41=40),"HAVPTO20",IF(AND(MODULO!H41=101,MODULO!X41="SI",MODULO!T41=40),"HAVPTO20",IF(AND(MODULO!H41=139,MODULO!K41&gt;565,MODULO!X41="SI",MODULO!T41=40),"HAVPTO40",IF(AND(MODULO!H41=139,MODULO!K41&lt;566,MODULO!X41="SI",MODULO!T41=40),"HAVPTO20",IF(AND(MODULO!H41=187,MODULO!X41="SI",MODULO!T41=40),"HAVPTO40",IF(AND(MODULO!H41="187InLay",MODULO!X41="SI",MODULO!T41=40),"HAVPTO40",IF(AND(MODULO!H41=251,MODULO!X41="SI",MODULO!T41=40),"HAVPTO40",""))))))))</f>
        <v/>
      </c>
      <c r="BB67" s="501"/>
      <c r="BC67" s="502"/>
      <c r="BK67" s="475" t="str">
        <f>IF(MODULO!K41&gt;0,MODULO!K41-24,"")</f>
        <v/>
      </c>
      <c r="BL67" s="476"/>
      <c r="BM67" s="477"/>
      <c r="BP67" s="515" t="str">
        <f>IF(OR(MODULO!C41="",MODULO!E41="",MODULO!H41="",MODULO!K41="",MODULO!P41="",MODULO!T41=""),"ordine incompleto!","")</f>
        <v>ordine incompleto!</v>
      </c>
      <c r="BQ67" s="202"/>
      <c r="BR67" s="202"/>
      <c r="BS67" s="202"/>
      <c r="BT67" s="202"/>
      <c r="BU67" s="202"/>
      <c r="BV67" s="202"/>
      <c r="BW67" s="381"/>
    </row>
    <row r="68" spans="2:75" x14ac:dyDescent="0.25">
      <c r="B68" s="40" t="s">
        <v>42</v>
      </c>
      <c r="C68" s="430">
        <f>IF(AND(MODULO!E43="ARGENTO",MODULO!H43=101),AG10,IF(AND(MODULO!E43="ARGENTO",MODULO!H43=139),AG12,IF(AND(MODULO!E43="ARGENTO",MODULO!H43=187),AG14,IF(AND(MODULO!E43="ARGENTO",MODULO!H43=251),AG18,IF(AND(MODULO!E43="BIANCO",MODULO!H43=101),AM10,IF(AND(MODULO!E43="BIANCO",MODULO!H43=139),AM12,IF(AND(MODULO!E43="BIANCO",MODULO!H43=187),AM14,IF(AND(MODULO!E43="BIANCO",MODULO!H43=251),AM18,IF(AND(MODULO!E43="ANTRACITE",MODULO!H43=101),AS10,IF(AND(MODULO!E43="ANTRACITE",MODULO!H43=139),AS12,IF(AND(MODULO!E43="ANTRACITE",MODULO!H43=187),AS14,IF(AND(MODULO!E43="ANTRACITE",MODULO!H43=251),AS18,IF(AND(MODULO!E43="ARGENTO",MODULO!H43=77),AG8,IF(AND(MODULO!E43="BIANCO",MODULO!H43=77),AM8,IF(AND(MODULO!E43="ANTRACITE",MODULO!H43=77),AS8,IF(AND(MODULO!E43="ARGENTO",MODULO!H43="187InLay"),AG16,IF(AND(MODULO!E43="BIANCO",MODULO!H43="187InLay"),AM16,IF(AND(MODULO!E43="ANTRACITE",MODULO!H43="187InLay"),AS16,0))))))))))))))))))</f>
        <v>0</v>
      </c>
      <c r="D68" s="430"/>
      <c r="E68" s="430"/>
      <c r="F68" s="430"/>
      <c r="G68" s="430"/>
      <c r="H68" s="430" t="str">
        <f>IF(MODULO!P43=300,AG20,IF(MODULO!P43=350,AG20,IF(MODULO!P43=400,AG20,AG22)))</f>
        <v>PORTATA4070</v>
      </c>
      <c r="I68" s="430"/>
      <c r="J68" s="430"/>
      <c r="K68" s="430"/>
      <c r="L68" s="430" t="str">
        <f>IF(OR(MODULO!H43=251,MODULO!H43=77),"INTERNONO","INTERNO")</f>
        <v>INTERNO</v>
      </c>
      <c r="M68" s="430"/>
      <c r="N68" s="430"/>
      <c r="O68" s="430"/>
      <c r="P68" s="430" t="str">
        <f>IF(AND(MODULO!H43=187,MODULO!AC43="SI"),AG32,IF(AND(MODULO!H43="187InLay",MODULO!AC43="SI"),AG32,IF(AND(MODULO!H43=101,MODULO!AC43="SI"),FRONTALEMETALLO,IF(AND(MODULO!H43=139,MODULO!AC43="SI"),FRONTALEMETALLO,AG30))))</f>
        <v>NO</v>
      </c>
      <c r="Q68" s="430"/>
      <c r="R68" s="430"/>
      <c r="S68" s="430"/>
      <c r="T68" s="430"/>
      <c r="U68" s="430" t="str">
        <f>IF(MODULO!P43&lt;349,"NOSOTTOLAVELLO",IF(MODULO!H43=101,"SOTTOLAVELLOTECNOINOX",IF(AND(MODULO!K43&gt;349,MODULO!P43&lt;501),"SOTTOLAVELLO",IF(AND(MODULO!K43&gt;349,MODULO!P43&gt;500),"SOTTOLAVELLOSUMISURA","NO"))))</f>
        <v>NOSOTTOLAVELLO</v>
      </c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J68" s="429" t="str">
        <f>IF(AND(MODULO!AK43="SU MISURA",MODULO!H43=77),300,IF(AND(MODULO!AK43="SU MISURA",MODULO!H43=101),300,IF(AND(MODULO!AK43="SU MISURA",MODULO!H43=139),300,IF(AND(MODULO!AK43="SU MISURA",MODULO!H43=187),300,IF(AND(MODULO!AK43="SU MISURA",MODULO!H43="187InLay"),300,IF(AND(MODULO!AK43="SU MISURA",MODULO!H43=251),300,""))))))</f>
        <v/>
      </c>
      <c r="AK68" s="429"/>
      <c r="AL68" s="429"/>
      <c r="AM68" s="429"/>
      <c r="AN68" s="429"/>
      <c r="AO68" s="427" t="str">
        <f>IF(AND(MODULO!AK43="SU MISURA",MODULO!H43=77),77,IF(AND(MODULO!AK43="SU MISURA",MODULO!H43=101),101,IF(AND(MODULO!AK43="SU MISURA",MODULO!H43=139),139,IF(AND(MODULO!AK43="SU MISURA",MODULO!H43=187),139,IF(AND(MODULO!AK43="SU MISURA",MODULO!H43="187InLay"),139,IF(AND(MODULO!AK43="SU MISURA",MODULO!H43=251),139,""))))))</f>
        <v/>
      </c>
      <c r="AP68" s="427"/>
      <c r="AQ68" s="427"/>
      <c r="AR68" s="427"/>
      <c r="AT68" s="466">
        <f>INT(2000/(MODULO!K43+4.5))</f>
        <v>444</v>
      </c>
      <c r="AU68" s="466"/>
      <c r="AV68" s="467">
        <f>(MODULO!C43/FORMULE!AT68)</f>
        <v>0</v>
      </c>
      <c r="AW68" s="467"/>
      <c r="AX68" s="516">
        <f>IF(MODULO!$Z$43="SI",_xlfn.CEILING.MATH(FORMULE!AV68),0)</f>
        <v>0</v>
      </c>
      <c r="AY68" s="517"/>
      <c r="BA68" s="533" t="str">
        <f>IF(AND(MODULO!X43="SI",MODULO!T43=70),"HAVPTO70",IF(AND(MODULO!H43=77,MODULO!X43="SI",MODULO!T43=40),"HAVPTO20",IF(AND(MODULO!H43=101,MODULO!X43="SI",MODULO!T43=40),"HAVPTO20",IF(AND(MODULO!H43=139,MODULO!K43&gt;565,MODULO!X43="SI",MODULO!T43=40),"HAVPTO40",IF(AND(MODULO!H43=139,MODULO!K43&lt;566,MODULO!X43="SI",MODULO!T43=40),"HAVPTO20",IF(AND(MODULO!H43=187,MODULO!X43="SI",MODULO!T43=40),"HAVPTO40",IF(AND(MODULO!H43="187InLay",MODULO!X43="SI",MODULO!T43=40),"HAVPTO40",IF(AND(MODULO!H43=251,MODULO!X43="SI",MODULO!T43=40),"HAVPTO40",""))))))))</f>
        <v/>
      </c>
      <c r="BB68" s="534"/>
      <c r="BC68" s="535"/>
      <c r="BK68" s="478" t="str">
        <f>IF(MODULO!K43&gt;0,MODULO!K43-24,"")</f>
        <v/>
      </c>
      <c r="BL68" s="479"/>
      <c r="BM68" s="480"/>
      <c r="BP68" s="518" t="str">
        <f>IF(OR(MODULO!C43="",MODULO!E43="",MODULO!H43="",MODULO!K43="",MODULO!P43="",MODULO!T43=""),"ordine incompleto!","")</f>
        <v>ordine incompleto!</v>
      </c>
      <c r="BQ68" s="256"/>
      <c r="BR68" s="256"/>
      <c r="BS68" s="256"/>
      <c r="BT68" s="256"/>
      <c r="BU68" s="256"/>
      <c r="BV68" s="256"/>
      <c r="BW68" s="519"/>
    </row>
    <row r="69" spans="2:75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BC69" s="27"/>
      <c r="BF69" s="41"/>
      <c r="BG69" s="41"/>
      <c r="BH69" s="41"/>
      <c r="BK69" s="41"/>
      <c r="BL69" s="41"/>
      <c r="BM69" s="41"/>
    </row>
    <row r="70" spans="2:75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BA70" s="41"/>
      <c r="BB70" s="41"/>
      <c r="BC70" s="41"/>
      <c r="BF70" s="41"/>
      <c r="BG70" s="41"/>
      <c r="BH70" s="41"/>
      <c r="BK70" s="41"/>
      <c r="BL70" s="41"/>
      <c r="BM70" s="41"/>
    </row>
    <row r="71" spans="2:75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BA71" s="41"/>
      <c r="BB71" s="41"/>
      <c r="BC71" s="41"/>
      <c r="BF71" s="41"/>
      <c r="BG71" s="41"/>
      <c r="BH71" s="41"/>
      <c r="BK71" s="41"/>
      <c r="BL71" s="41"/>
      <c r="BM71" s="41"/>
    </row>
    <row r="72" spans="2:75" x14ac:dyDescent="0.25">
      <c r="B72" s="25"/>
      <c r="C72" s="25"/>
      <c r="D72" s="25"/>
      <c r="E72" s="25"/>
      <c r="F72" s="25"/>
      <c r="G72" s="26"/>
      <c r="H72" s="25"/>
      <c r="Q72" s="25"/>
      <c r="R72" s="25"/>
      <c r="S72" s="26"/>
      <c r="T72" s="25"/>
    </row>
    <row r="73" spans="2:75" x14ac:dyDescent="0.25">
      <c r="B73" s="482" t="s">
        <v>99</v>
      </c>
      <c r="C73" s="483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4"/>
      <c r="X73" t="s">
        <v>165</v>
      </c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2:75" x14ac:dyDescent="0.25">
      <c r="B74" s="485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7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2:75" x14ac:dyDescent="0.25"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2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</row>
    <row r="76" spans="2:75" x14ac:dyDescent="0.25">
      <c r="B76" s="496" t="s">
        <v>89</v>
      </c>
      <c r="C76" s="497"/>
      <c r="D76" s="45"/>
      <c r="E76" s="202">
        <v>77</v>
      </c>
      <c r="F76" s="202"/>
      <c r="H76" s="202">
        <v>101</v>
      </c>
      <c r="I76" s="202"/>
      <c r="K76" s="202">
        <v>139</v>
      </c>
      <c r="L76" s="202"/>
      <c r="N76" s="202">
        <v>187</v>
      </c>
      <c r="O76" s="202"/>
      <c r="Q76" s="202" t="s">
        <v>73</v>
      </c>
      <c r="R76" s="202"/>
      <c r="S76" s="202"/>
      <c r="T76" s="25"/>
      <c r="U76" s="202">
        <v>251</v>
      </c>
      <c r="V76" s="381"/>
      <c r="X76" s="71"/>
      <c r="Y76" s="71"/>
      <c r="Z76" s="71"/>
      <c r="AP76" s="25"/>
    </row>
    <row r="77" spans="2:75" x14ac:dyDescent="0.25">
      <c r="B77" s="450">
        <v>300</v>
      </c>
      <c r="C77" s="189"/>
      <c r="D77" s="25"/>
      <c r="E77" s="379"/>
      <c r="F77" s="379"/>
      <c r="G77" s="43"/>
      <c r="H77" s="431">
        <v>14.574000000000002</v>
      </c>
      <c r="I77" s="431"/>
      <c r="J77" s="166"/>
      <c r="K77" s="481">
        <v>18.322500000000002</v>
      </c>
      <c r="L77" s="481"/>
      <c r="M77" s="171"/>
      <c r="N77" s="481">
        <v>23.876999999999999</v>
      </c>
      <c r="O77" s="481"/>
      <c r="P77" s="171"/>
      <c r="Q77" s="481"/>
      <c r="R77" s="481"/>
      <c r="S77" s="481"/>
      <c r="T77" s="167"/>
      <c r="U77" s="431"/>
      <c r="V77" s="432"/>
      <c r="X77" s="38"/>
      <c r="Y77" s="170"/>
      <c r="Z77" s="170"/>
      <c r="AA77" s="98"/>
      <c r="AB77" s="67"/>
      <c r="AC77" s="43"/>
      <c r="AD77" s="67"/>
      <c r="AE77" s="67"/>
      <c r="AF77" s="46"/>
      <c r="AG77" s="67"/>
      <c r="AH77" s="67"/>
      <c r="AI77" s="46"/>
      <c r="AJ77" s="67"/>
      <c r="AK77" s="67"/>
      <c r="AL77" s="46"/>
      <c r="AM77" s="67"/>
      <c r="AN77" s="67"/>
      <c r="AO77" s="67"/>
      <c r="AP77" s="58"/>
      <c r="AQ77" s="67"/>
      <c r="AR77" s="67"/>
    </row>
    <row r="78" spans="2:75" x14ac:dyDescent="0.25">
      <c r="B78" s="450">
        <v>350</v>
      </c>
      <c r="C78" s="189"/>
      <c r="E78" s="379"/>
      <c r="F78" s="379"/>
      <c r="G78" s="44"/>
      <c r="H78" s="431">
        <v>14.794500000000001</v>
      </c>
      <c r="I78" s="431"/>
      <c r="J78" s="166"/>
      <c r="K78" s="481">
        <v>18.616500000000002</v>
      </c>
      <c r="L78" s="481"/>
      <c r="M78" s="171"/>
      <c r="N78" s="481">
        <v>24.233999999999998</v>
      </c>
      <c r="O78" s="481"/>
      <c r="P78" s="171"/>
      <c r="Q78" s="481"/>
      <c r="R78" s="481"/>
      <c r="S78" s="481"/>
      <c r="T78" s="168"/>
      <c r="U78" s="431">
        <v>36.036000000000001</v>
      </c>
      <c r="V78" s="432"/>
      <c r="W78" s="30"/>
      <c r="X78" s="170"/>
      <c r="Y78" s="170"/>
      <c r="Z78" s="170"/>
      <c r="AA78" s="98"/>
      <c r="AB78" s="67"/>
      <c r="AC78" s="44"/>
      <c r="AD78" s="67"/>
      <c r="AE78" s="67"/>
      <c r="AF78" s="46"/>
      <c r="AG78" s="67"/>
      <c r="AH78" s="67"/>
      <c r="AI78" s="46"/>
      <c r="AJ78" s="67"/>
      <c r="AK78" s="67"/>
      <c r="AL78" s="46"/>
      <c r="AM78" s="67"/>
      <c r="AN78" s="67"/>
      <c r="AO78" s="67"/>
      <c r="AP78" s="69"/>
      <c r="AQ78" s="67"/>
      <c r="AR78" s="67"/>
    </row>
    <row r="79" spans="2:75" x14ac:dyDescent="0.25">
      <c r="B79" s="450">
        <v>400</v>
      </c>
      <c r="C79" s="189"/>
      <c r="E79" s="379"/>
      <c r="F79" s="379"/>
      <c r="G79" s="44"/>
      <c r="H79" s="431">
        <v>15.0465</v>
      </c>
      <c r="I79" s="431"/>
      <c r="J79" s="166"/>
      <c r="K79" s="481">
        <v>18.910500000000003</v>
      </c>
      <c r="L79" s="481"/>
      <c r="M79" s="171"/>
      <c r="N79" s="481">
        <v>24.612000000000002</v>
      </c>
      <c r="O79" s="481"/>
      <c r="P79" s="171"/>
      <c r="Q79" s="481"/>
      <c r="R79" s="481"/>
      <c r="S79" s="481"/>
      <c r="T79" s="168"/>
      <c r="U79" s="431">
        <v>36.592500000000001</v>
      </c>
      <c r="V79" s="432"/>
      <c r="W79" s="30"/>
      <c r="X79" s="170"/>
      <c r="Y79" s="170"/>
      <c r="Z79" s="170"/>
      <c r="AA79" s="98"/>
      <c r="AB79" s="67"/>
      <c r="AC79" s="44"/>
      <c r="AD79" s="67"/>
      <c r="AE79" s="67"/>
      <c r="AF79" s="46"/>
      <c r="AG79" s="67"/>
      <c r="AH79" s="67"/>
      <c r="AI79" s="46"/>
      <c r="AJ79" s="67"/>
      <c r="AK79" s="67"/>
      <c r="AL79" s="46"/>
      <c r="AM79" s="67"/>
      <c r="AN79" s="67"/>
      <c r="AO79" s="67"/>
      <c r="AP79" s="69"/>
      <c r="AQ79" s="67"/>
      <c r="AR79" s="67"/>
    </row>
    <row r="80" spans="2:75" x14ac:dyDescent="0.25">
      <c r="B80" s="450">
        <v>450</v>
      </c>
      <c r="C80" s="189"/>
      <c r="E80" s="379"/>
      <c r="F80" s="379"/>
      <c r="G80" s="44"/>
      <c r="H80" s="431">
        <v>15.266999999999999</v>
      </c>
      <c r="I80" s="431"/>
      <c r="J80" s="166"/>
      <c r="K80" s="481">
        <v>19.183499999999999</v>
      </c>
      <c r="L80" s="481"/>
      <c r="M80" s="171"/>
      <c r="N80" s="481">
        <v>24.969000000000001</v>
      </c>
      <c r="O80" s="481"/>
      <c r="P80" s="171"/>
      <c r="Q80" s="481"/>
      <c r="R80" s="481"/>
      <c r="S80" s="481"/>
      <c r="T80" s="166"/>
      <c r="U80" s="431">
        <v>37.149000000000001</v>
      </c>
      <c r="V80" s="432"/>
      <c r="X80" s="170"/>
      <c r="Y80" s="170"/>
      <c r="Z80" s="170"/>
      <c r="AA80" s="98"/>
      <c r="AB80" s="67"/>
      <c r="AC80" s="44"/>
      <c r="AD80" s="67"/>
      <c r="AE80" s="67"/>
      <c r="AF80" s="46"/>
      <c r="AG80" s="67"/>
      <c r="AH80" s="67"/>
      <c r="AI80" s="46"/>
      <c r="AJ80" s="67"/>
      <c r="AK80" s="67"/>
      <c r="AL80" s="46"/>
      <c r="AM80" s="67"/>
      <c r="AN80" s="67"/>
      <c r="AO80" s="67"/>
      <c r="AP80" s="46"/>
      <c r="AQ80" s="67"/>
      <c r="AR80" s="67"/>
    </row>
    <row r="81" spans="2:49" x14ac:dyDescent="0.25">
      <c r="B81" s="450">
        <v>500</v>
      </c>
      <c r="C81" s="189"/>
      <c r="E81" s="488">
        <v>14.29</v>
      </c>
      <c r="F81" s="488"/>
      <c r="G81" s="44"/>
      <c r="H81" s="431">
        <v>15.487500000000001</v>
      </c>
      <c r="I81" s="431"/>
      <c r="J81" s="166"/>
      <c r="K81" s="481">
        <v>19.477500000000003</v>
      </c>
      <c r="L81" s="481"/>
      <c r="M81" s="171"/>
      <c r="N81" s="481">
        <v>25.336500000000001</v>
      </c>
      <c r="O81" s="481"/>
      <c r="P81" s="171"/>
      <c r="Q81" s="481"/>
      <c r="R81" s="481"/>
      <c r="S81" s="481"/>
      <c r="T81" s="168"/>
      <c r="U81" s="431">
        <v>37.737000000000002</v>
      </c>
      <c r="V81" s="432"/>
      <c r="W81" s="30"/>
      <c r="X81" s="170"/>
      <c r="Y81" s="170"/>
      <c r="Z81" s="170"/>
      <c r="AA81" s="98"/>
      <c r="AB81" s="67"/>
      <c r="AC81" s="44"/>
      <c r="AD81" s="67"/>
      <c r="AE81" s="67"/>
      <c r="AF81" s="46"/>
      <c r="AG81" s="67"/>
      <c r="AH81" s="67"/>
      <c r="AI81" s="46"/>
      <c r="AJ81" s="67"/>
      <c r="AK81" s="67"/>
      <c r="AL81" s="46"/>
      <c r="AM81" s="67"/>
      <c r="AN81" s="67"/>
      <c r="AO81" s="67"/>
      <c r="AP81" s="69"/>
      <c r="AQ81" s="67"/>
      <c r="AR81" s="67"/>
    </row>
    <row r="82" spans="2:49" x14ac:dyDescent="0.25">
      <c r="B82" s="450">
        <v>550</v>
      </c>
      <c r="C82" s="189"/>
      <c r="E82" s="379"/>
      <c r="F82" s="379"/>
      <c r="G82" s="44"/>
      <c r="H82" s="431">
        <v>15.708000000000002</v>
      </c>
      <c r="I82" s="431"/>
      <c r="J82" s="166"/>
      <c r="K82" s="481">
        <v>19.7715</v>
      </c>
      <c r="L82" s="481"/>
      <c r="M82" s="171"/>
      <c r="N82" s="481">
        <v>25.714500000000001</v>
      </c>
      <c r="O82" s="481"/>
      <c r="P82" s="171"/>
      <c r="Q82" s="481"/>
      <c r="R82" s="481"/>
      <c r="S82" s="481"/>
      <c r="T82" s="168"/>
      <c r="U82" s="431">
        <v>38.303999999999995</v>
      </c>
      <c r="V82" s="432"/>
      <c r="W82" s="30"/>
      <c r="X82" s="170"/>
      <c r="Y82" s="170"/>
      <c r="Z82" s="170"/>
      <c r="AA82" s="98"/>
      <c r="AB82" s="67"/>
      <c r="AC82" s="44"/>
      <c r="AD82" s="67"/>
      <c r="AE82" s="67"/>
      <c r="AF82" s="46"/>
      <c r="AG82" s="67"/>
      <c r="AH82" s="67"/>
      <c r="AI82" s="46"/>
      <c r="AJ82" s="67"/>
      <c r="AK82" s="67"/>
      <c r="AL82" s="46"/>
      <c r="AM82" s="67"/>
      <c r="AN82" s="67"/>
      <c r="AO82" s="67"/>
      <c r="AP82" s="69"/>
      <c r="AQ82" s="67"/>
      <c r="AR82" s="67"/>
    </row>
    <row r="83" spans="2:49" x14ac:dyDescent="0.25">
      <c r="B83" s="449">
        <v>600</v>
      </c>
      <c r="C83" s="192"/>
      <c r="D83" s="47"/>
      <c r="E83" s="404"/>
      <c r="F83" s="404"/>
      <c r="G83" s="48"/>
      <c r="H83" s="489">
        <v>16.086000000000002</v>
      </c>
      <c r="I83" s="489"/>
      <c r="J83" s="169"/>
      <c r="K83" s="490">
        <v>20.212500000000002</v>
      </c>
      <c r="L83" s="490"/>
      <c r="M83" s="172"/>
      <c r="N83" s="490">
        <v>26.292000000000002</v>
      </c>
      <c r="O83" s="490"/>
      <c r="P83" s="172"/>
      <c r="Q83" s="490"/>
      <c r="R83" s="490"/>
      <c r="S83" s="490"/>
      <c r="T83" s="169"/>
      <c r="U83" s="489">
        <v>39.164999999999999</v>
      </c>
      <c r="V83" s="491"/>
      <c r="X83" s="170"/>
      <c r="Y83" s="170"/>
      <c r="Z83" s="170"/>
      <c r="AA83" s="98"/>
      <c r="AB83" s="67"/>
      <c r="AC83" s="44"/>
      <c r="AD83" s="67"/>
      <c r="AE83" s="67"/>
      <c r="AF83" s="46"/>
      <c r="AG83" s="67"/>
      <c r="AH83" s="67"/>
      <c r="AI83" s="46"/>
      <c r="AJ83" s="67"/>
      <c r="AK83" s="67"/>
      <c r="AL83" s="46"/>
      <c r="AM83" s="67"/>
      <c r="AN83" s="67"/>
      <c r="AO83" s="67"/>
      <c r="AP83" s="46"/>
      <c r="AQ83" s="67"/>
      <c r="AR83" s="67"/>
    </row>
    <row r="84" spans="2:49" x14ac:dyDescent="0.25">
      <c r="Q84" s="30"/>
      <c r="R84" s="30"/>
      <c r="S84" s="30"/>
      <c r="T84" s="30"/>
      <c r="U84" s="30"/>
      <c r="V84" s="30"/>
      <c r="W84" s="30"/>
    </row>
    <row r="85" spans="2:49" x14ac:dyDescent="0.25">
      <c r="B85" s="492" t="s">
        <v>88</v>
      </c>
      <c r="C85" s="493"/>
      <c r="D85" s="493"/>
      <c r="E85" s="493"/>
      <c r="F85" s="493"/>
      <c r="G85" s="493"/>
      <c r="H85" s="493"/>
      <c r="I85" s="494"/>
      <c r="K85" t="s">
        <v>165</v>
      </c>
      <c r="Q85" s="30"/>
      <c r="R85" s="30"/>
      <c r="S85" s="30"/>
      <c r="T85" s="30"/>
      <c r="U85" s="30"/>
      <c r="V85" s="30"/>
      <c r="W85" s="30"/>
    </row>
    <row r="86" spans="2:49" x14ac:dyDescent="0.25">
      <c r="B86" s="53"/>
      <c r="C86" s="54"/>
      <c r="D86" s="54"/>
      <c r="E86" s="54"/>
      <c r="F86" s="54"/>
      <c r="G86" s="54"/>
      <c r="H86" s="54"/>
      <c r="I86" s="55"/>
      <c r="Q86" s="30"/>
      <c r="R86" s="30"/>
      <c r="S86" s="30"/>
      <c r="T86" s="30"/>
      <c r="U86" s="30"/>
      <c r="V86" s="30"/>
      <c r="W86" s="30"/>
    </row>
    <row r="87" spans="2:49" x14ac:dyDescent="0.25">
      <c r="B87" s="495" t="s">
        <v>89</v>
      </c>
      <c r="C87" s="244"/>
      <c r="E87" s="202">
        <v>40</v>
      </c>
      <c r="F87" s="202"/>
      <c r="H87" s="202">
        <v>70</v>
      </c>
      <c r="I87" s="381"/>
      <c r="Q87" s="30"/>
      <c r="R87" s="30"/>
      <c r="S87" s="30"/>
      <c r="T87" s="30"/>
      <c r="U87" s="30"/>
      <c r="V87" s="30"/>
      <c r="W87" s="30"/>
    </row>
    <row r="88" spans="2:49" x14ac:dyDescent="0.25">
      <c r="B88" s="450">
        <v>300</v>
      </c>
      <c r="C88" s="189"/>
      <c r="E88" s="375">
        <v>15.739500000000001</v>
      </c>
      <c r="F88" s="375"/>
      <c r="G88" s="96"/>
      <c r="H88" s="375"/>
      <c r="I88" s="376"/>
    </row>
    <row r="89" spans="2:49" x14ac:dyDescent="0.25">
      <c r="B89" s="450">
        <v>350</v>
      </c>
      <c r="C89" s="189"/>
      <c r="E89" s="375">
        <v>15.739500000000001</v>
      </c>
      <c r="F89" s="375"/>
      <c r="G89" s="96"/>
      <c r="H89" s="375"/>
      <c r="I89" s="376"/>
      <c r="Q89" s="30"/>
      <c r="R89" s="30"/>
      <c r="S89" s="30"/>
      <c r="T89" s="30"/>
      <c r="U89" s="30"/>
      <c r="V89" s="30"/>
      <c r="W89" s="30"/>
    </row>
    <row r="90" spans="2:49" x14ac:dyDescent="0.25">
      <c r="B90" s="450">
        <v>400</v>
      </c>
      <c r="C90" s="189"/>
      <c r="E90" s="375">
        <v>15.939</v>
      </c>
      <c r="F90" s="375"/>
      <c r="G90" s="96"/>
      <c r="H90" s="375"/>
      <c r="I90" s="376"/>
      <c r="Q90" s="30"/>
      <c r="R90" s="30"/>
      <c r="S90" s="30"/>
      <c r="T90" s="30"/>
      <c r="U90" s="30"/>
      <c r="V90" s="30"/>
      <c r="W90" s="30"/>
    </row>
    <row r="91" spans="2:49" x14ac:dyDescent="0.25">
      <c r="B91" s="450">
        <v>450</v>
      </c>
      <c r="C91" s="189"/>
      <c r="E91" s="375">
        <v>16.138500000000001</v>
      </c>
      <c r="F91" s="375"/>
      <c r="G91" s="96"/>
      <c r="H91" s="375">
        <v>19.95</v>
      </c>
      <c r="I91" s="376"/>
    </row>
    <row r="92" spans="2:49" x14ac:dyDescent="0.25">
      <c r="B92" s="450">
        <v>500</v>
      </c>
      <c r="C92" s="189"/>
      <c r="E92" s="375">
        <v>16.348500000000001</v>
      </c>
      <c r="F92" s="375"/>
      <c r="G92" s="96"/>
      <c r="H92" s="375">
        <v>20.16</v>
      </c>
      <c r="I92" s="376"/>
      <c r="Q92" s="30"/>
      <c r="R92" s="30"/>
      <c r="S92" s="30"/>
      <c r="T92" s="30"/>
      <c r="U92" s="30"/>
      <c r="V92" s="30"/>
      <c r="W92" s="30"/>
    </row>
    <row r="93" spans="2:49" x14ac:dyDescent="0.25">
      <c r="B93" s="450">
        <v>550</v>
      </c>
      <c r="C93" s="189"/>
      <c r="D93" s="25"/>
      <c r="E93" s="375">
        <v>17.419499999999999</v>
      </c>
      <c r="F93" s="375"/>
      <c r="G93" s="155"/>
      <c r="H93" s="375">
        <v>21.230999999999998</v>
      </c>
      <c r="I93" s="376"/>
      <c r="Q93" s="25"/>
      <c r="R93" s="25"/>
      <c r="S93" s="26"/>
      <c r="T93" s="25"/>
    </row>
    <row r="94" spans="2:49" x14ac:dyDescent="0.25">
      <c r="B94" s="449">
        <v>600</v>
      </c>
      <c r="C94" s="192"/>
      <c r="D94" s="49"/>
      <c r="E94" s="377">
        <v>17.661000000000001</v>
      </c>
      <c r="F94" s="377"/>
      <c r="G94" s="157"/>
      <c r="H94" s="377">
        <v>23.394000000000002</v>
      </c>
      <c r="I94" s="378"/>
      <c r="Q94" s="25"/>
      <c r="R94" s="25"/>
      <c r="S94" s="26"/>
      <c r="T94" s="25"/>
    </row>
    <row r="95" spans="2:49" x14ac:dyDescent="0.25">
      <c r="B95" s="25"/>
      <c r="C95" s="25"/>
      <c r="D95" s="25"/>
      <c r="E95" s="25"/>
      <c r="F95" s="25"/>
      <c r="G95" s="26"/>
      <c r="H95" s="25"/>
      <c r="Q95" s="25"/>
      <c r="R95" s="25"/>
      <c r="S95" s="26"/>
      <c r="T95" s="25"/>
    </row>
    <row r="96" spans="2:49" x14ac:dyDescent="0.25">
      <c r="B96" s="369" t="s">
        <v>166</v>
      </c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1"/>
      <c r="AA96" s="451" t="s">
        <v>128</v>
      </c>
      <c r="AB96" s="452"/>
      <c r="AC96" s="452"/>
      <c r="AD96" s="452"/>
      <c r="AE96" s="452"/>
      <c r="AF96" s="452"/>
      <c r="AG96" s="452"/>
      <c r="AH96" s="452"/>
      <c r="AI96" s="452"/>
      <c r="AJ96" s="452"/>
      <c r="AK96" s="452"/>
      <c r="AL96" s="452"/>
      <c r="AM96" s="452"/>
      <c r="AN96" s="452"/>
      <c r="AO96" s="452"/>
      <c r="AP96" s="452"/>
      <c r="AQ96" s="452"/>
      <c r="AR96" s="452"/>
      <c r="AS96" s="452"/>
      <c r="AT96" s="452"/>
      <c r="AU96" s="111"/>
      <c r="AV96" s="111"/>
      <c r="AW96" s="112"/>
    </row>
    <row r="97" spans="2:72" x14ac:dyDescent="0.25">
      <c r="B97" s="93"/>
      <c r="C97" s="25"/>
      <c r="D97" s="25"/>
      <c r="E97" s="506" t="s">
        <v>136</v>
      </c>
      <c r="F97" s="506"/>
      <c r="G97" s="506"/>
      <c r="H97" s="506"/>
      <c r="I97" s="506"/>
      <c r="J97" s="506"/>
      <c r="K97" s="506"/>
      <c r="L97" s="506"/>
      <c r="M97" s="506"/>
      <c r="N97" s="506"/>
      <c r="O97" s="506"/>
      <c r="P97" s="506"/>
      <c r="Q97" s="506"/>
      <c r="R97" s="506"/>
      <c r="S97" s="506"/>
      <c r="T97" s="506"/>
      <c r="U97" s="506"/>
      <c r="X97" s="66"/>
      <c r="AA97" s="93"/>
      <c r="AB97" s="25"/>
      <c r="AC97" s="25"/>
      <c r="AD97" s="506" t="s">
        <v>136</v>
      </c>
      <c r="AE97" s="506"/>
      <c r="AF97" s="506"/>
      <c r="AG97" s="506"/>
      <c r="AH97" s="506"/>
      <c r="AI97" s="506"/>
      <c r="AJ97" s="506"/>
      <c r="AK97" s="506"/>
      <c r="AL97" s="506"/>
      <c r="AM97" s="506"/>
      <c r="AN97" s="506"/>
      <c r="AO97" s="506"/>
      <c r="AP97" s="506"/>
      <c r="AQ97" s="506"/>
      <c r="AR97" s="506"/>
      <c r="AS97" s="506"/>
      <c r="AT97" s="506"/>
      <c r="AW97" s="66"/>
    </row>
    <row r="98" spans="2:72" x14ac:dyDescent="0.25">
      <c r="B98" s="91" t="s">
        <v>89</v>
      </c>
      <c r="C98" s="78"/>
      <c r="D98" s="56"/>
      <c r="E98" s="373">
        <v>300</v>
      </c>
      <c r="F98" s="373"/>
      <c r="G98" s="56"/>
      <c r="H98" s="373">
        <v>400</v>
      </c>
      <c r="I98" s="373"/>
      <c r="K98" s="373">
        <v>450</v>
      </c>
      <c r="L98" s="373"/>
      <c r="N98" s="373">
        <v>600</v>
      </c>
      <c r="O98" s="373"/>
      <c r="Q98" s="373">
        <v>900</v>
      </c>
      <c r="R98" s="373"/>
      <c r="S98" s="26"/>
      <c r="T98" s="373">
        <v>1200</v>
      </c>
      <c r="U98" s="373"/>
      <c r="W98" s="373">
        <v>1300</v>
      </c>
      <c r="X98" s="374"/>
      <c r="AA98" s="453" t="s">
        <v>89</v>
      </c>
      <c r="AB98" s="454"/>
      <c r="AC98" s="56"/>
      <c r="AD98" s="373">
        <v>300</v>
      </c>
      <c r="AE98" s="373"/>
      <c r="AF98" s="56"/>
      <c r="AG98" s="373">
        <v>400</v>
      </c>
      <c r="AH98" s="373"/>
      <c r="AJ98" s="373">
        <v>450</v>
      </c>
      <c r="AK98" s="373"/>
      <c r="AM98" s="373">
        <v>600</v>
      </c>
      <c r="AN98" s="373"/>
      <c r="AP98" s="373">
        <v>900</v>
      </c>
      <c r="AQ98" s="373"/>
      <c r="AR98" s="26"/>
      <c r="AS98" s="498">
        <v>1200</v>
      </c>
      <c r="AT98" s="498"/>
      <c r="AV98" s="498">
        <v>1300</v>
      </c>
      <c r="AW98" s="499"/>
    </row>
    <row r="99" spans="2:72" x14ac:dyDescent="0.25">
      <c r="B99" s="93">
        <v>300</v>
      </c>
      <c r="C99" s="38"/>
      <c r="D99" s="56"/>
      <c r="E99" s="375">
        <v>1.5409999999999999</v>
      </c>
      <c r="F99" s="375"/>
      <c r="G99" s="62"/>
      <c r="H99" s="375">
        <v>2.4954999999999998</v>
      </c>
      <c r="I99" s="375"/>
      <c r="J99" s="96"/>
      <c r="K99" s="375">
        <v>3.1624999999999996</v>
      </c>
      <c r="L99" s="375"/>
      <c r="M99" s="96"/>
      <c r="N99" s="375">
        <v>4.2089999999999996</v>
      </c>
      <c r="O99" s="375"/>
      <c r="P99" s="96"/>
      <c r="Q99" s="375">
        <v>6.3134999999999994</v>
      </c>
      <c r="R99" s="375"/>
      <c r="S99" s="155"/>
      <c r="T99" s="375">
        <v>7.1069999999999993</v>
      </c>
      <c r="U99" s="375"/>
      <c r="V99" s="96"/>
      <c r="W99" s="375">
        <v>8.2569999999999997</v>
      </c>
      <c r="X99" s="376"/>
      <c r="AA99" s="93">
        <v>300</v>
      </c>
      <c r="AB99" s="38"/>
      <c r="AC99" s="56"/>
      <c r="AD99" s="375">
        <v>1.04</v>
      </c>
      <c r="AE99" s="375"/>
      <c r="AF99" s="62"/>
      <c r="AG99" s="375">
        <v>2.74</v>
      </c>
      <c r="AH99" s="375"/>
      <c r="AI99" s="96"/>
      <c r="AJ99" s="375">
        <v>3.21</v>
      </c>
      <c r="AK99" s="375"/>
      <c r="AL99" s="96"/>
      <c r="AM99" s="375">
        <v>4.66</v>
      </c>
      <c r="AN99" s="375"/>
      <c r="AO99" s="96"/>
      <c r="AP99" s="375">
        <v>7.55</v>
      </c>
      <c r="AQ99" s="375"/>
      <c r="AR99" s="155"/>
      <c r="AS99" s="375">
        <v>10.44</v>
      </c>
      <c r="AT99" s="375"/>
      <c r="AU99" s="96"/>
      <c r="AV99" s="375">
        <v>11.44</v>
      </c>
      <c r="AW99" s="376"/>
      <c r="BA99" s="156"/>
      <c r="BB99" s="156"/>
      <c r="BC99" s="62"/>
      <c r="BD99" s="156"/>
      <c r="BE99" s="156"/>
      <c r="BF99" s="96"/>
      <c r="BG99" s="156"/>
      <c r="BH99" s="156"/>
      <c r="BI99" s="96"/>
      <c r="BJ99" s="156"/>
      <c r="BK99" s="156"/>
      <c r="BL99" s="96"/>
      <c r="BM99" s="156"/>
      <c r="BN99" s="156"/>
      <c r="BO99" s="155"/>
      <c r="BP99" s="156"/>
      <c r="BQ99" s="156"/>
      <c r="BR99" s="96"/>
      <c r="BS99" s="156"/>
      <c r="BT99" s="156"/>
    </row>
    <row r="100" spans="2:72" x14ac:dyDescent="0.25">
      <c r="B100" s="93">
        <v>350</v>
      </c>
      <c r="C100" s="38"/>
      <c r="D100" s="56"/>
      <c r="E100" s="375">
        <v>1.7709999999999999</v>
      </c>
      <c r="F100" s="375"/>
      <c r="G100" s="62"/>
      <c r="H100" s="375">
        <v>2.8289999999999997</v>
      </c>
      <c r="I100" s="375"/>
      <c r="J100" s="96"/>
      <c r="K100" s="375">
        <v>3.5304999999999995</v>
      </c>
      <c r="L100" s="375"/>
      <c r="M100" s="96"/>
      <c r="N100" s="375">
        <v>4.7034999999999991</v>
      </c>
      <c r="O100" s="375"/>
      <c r="P100" s="96"/>
      <c r="Q100" s="375">
        <v>7.4749999999999996</v>
      </c>
      <c r="R100" s="375"/>
      <c r="S100" s="96"/>
      <c r="T100" s="375">
        <v>7.9924999999999997</v>
      </c>
      <c r="U100" s="375"/>
      <c r="V100" s="96"/>
      <c r="W100" s="375">
        <v>9.1425000000000001</v>
      </c>
      <c r="X100" s="376"/>
      <c r="AA100" s="93">
        <v>350</v>
      </c>
      <c r="AB100" s="38"/>
      <c r="AC100" s="56"/>
      <c r="AD100" s="375">
        <v>1.23</v>
      </c>
      <c r="AE100" s="375"/>
      <c r="AF100" s="62"/>
      <c r="AG100" s="375">
        <v>3.23</v>
      </c>
      <c r="AH100" s="375"/>
      <c r="AI100" s="96"/>
      <c r="AJ100" s="375">
        <v>3.8</v>
      </c>
      <c r="AK100" s="375"/>
      <c r="AL100" s="96"/>
      <c r="AM100" s="375">
        <v>5.5</v>
      </c>
      <c r="AN100" s="375"/>
      <c r="AO100" s="96"/>
      <c r="AP100" s="375">
        <v>8.91</v>
      </c>
      <c r="AQ100" s="375"/>
      <c r="AR100" s="96"/>
      <c r="AS100" s="375">
        <v>12.33</v>
      </c>
      <c r="AT100" s="375"/>
      <c r="AU100" s="96"/>
      <c r="AV100" s="375">
        <v>13.33</v>
      </c>
      <c r="AW100" s="376"/>
      <c r="BA100" s="156"/>
      <c r="BB100" s="156"/>
      <c r="BC100" s="62"/>
      <c r="BD100" s="156"/>
      <c r="BE100" s="156"/>
      <c r="BF100" s="96"/>
      <c r="BG100" s="156"/>
      <c r="BH100" s="156"/>
      <c r="BI100" s="96"/>
      <c r="BJ100" s="156"/>
      <c r="BK100" s="156"/>
      <c r="BL100" s="96"/>
      <c r="BM100" s="156"/>
      <c r="BN100" s="156"/>
      <c r="BO100" s="96"/>
      <c r="BP100" s="156"/>
      <c r="BQ100" s="156"/>
      <c r="BR100" s="96"/>
      <c r="BS100" s="156"/>
      <c r="BT100" s="156"/>
    </row>
    <row r="101" spans="2:72" x14ac:dyDescent="0.25">
      <c r="B101" s="93">
        <v>400</v>
      </c>
      <c r="C101" s="38"/>
      <c r="D101" s="56"/>
      <c r="E101" s="375">
        <v>1.9204999999999999</v>
      </c>
      <c r="F101" s="375"/>
      <c r="G101" s="62"/>
      <c r="H101" s="375">
        <v>3.0474999999999999</v>
      </c>
      <c r="I101" s="375"/>
      <c r="J101" s="96"/>
      <c r="K101" s="375">
        <v>3.8179999999999996</v>
      </c>
      <c r="L101" s="375"/>
      <c r="M101" s="96"/>
      <c r="N101" s="375">
        <v>5.0944999999999991</v>
      </c>
      <c r="O101" s="375"/>
      <c r="P101" s="96"/>
      <c r="Q101" s="375">
        <v>7.6244999999999994</v>
      </c>
      <c r="R101" s="375"/>
      <c r="S101" s="96"/>
      <c r="T101" s="375">
        <v>8.625</v>
      </c>
      <c r="U101" s="375"/>
      <c r="V101" s="96"/>
      <c r="W101" s="375">
        <v>9.7749999999999986</v>
      </c>
      <c r="X101" s="376"/>
      <c r="AA101" s="93">
        <v>400</v>
      </c>
      <c r="AB101" s="38"/>
      <c r="AC101" s="56"/>
      <c r="AD101" s="375">
        <v>1.41</v>
      </c>
      <c r="AE101" s="375"/>
      <c r="AF101" s="62"/>
      <c r="AG101" s="375">
        <v>3.73</v>
      </c>
      <c r="AH101" s="375"/>
      <c r="AI101" s="96"/>
      <c r="AJ101" s="375">
        <v>4.3899999999999997</v>
      </c>
      <c r="AK101" s="375"/>
      <c r="AL101" s="96"/>
      <c r="AM101" s="375">
        <v>6.35</v>
      </c>
      <c r="AN101" s="375"/>
      <c r="AO101" s="96"/>
      <c r="AP101" s="375">
        <v>10.29</v>
      </c>
      <c r="AQ101" s="375"/>
      <c r="AR101" s="96"/>
      <c r="AS101" s="375">
        <v>14.23</v>
      </c>
      <c r="AT101" s="375"/>
      <c r="AU101" s="96"/>
      <c r="AV101" s="375">
        <v>15.23</v>
      </c>
      <c r="AW101" s="376"/>
      <c r="BA101" s="156"/>
      <c r="BB101" s="156"/>
      <c r="BC101" s="62"/>
      <c r="BD101" s="156"/>
      <c r="BE101" s="156"/>
      <c r="BF101" s="96"/>
      <c r="BG101" s="156"/>
      <c r="BH101" s="156"/>
      <c r="BI101" s="96"/>
      <c r="BJ101" s="156"/>
      <c r="BK101" s="156"/>
      <c r="BL101" s="96"/>
      <c r="BM101" s="156"/>
      <c r="BN101" s="156"/>
      <c r="BO101" s="96"/>
      <c r="BP101" s="156"/>
      <c r="BQ101" s="156"/>
      <c r="BR101" s="96"/>
      <c r="BS101" s="156"/>
      <c r="BT101" s="156"/>
    </row>
    <row r="102" spans="2:72" x14ac:dyDescent="0.25">
      <c r="B102" s="93">
        <v>450</v>
      </c>
      <c r="C102" s="38"/>
      <c r="D102" s="56"/>
      <c r="E102" s="375">
        <v>2.093</v>
      </c>
      <c r="F102" s="375"/>
      <c r="G102" s="62"/>
      <c r="H102" s="375">
        <v>3.3464999999999998</v>
      </c>
      <c r="I102" s="375"/>
      <c r="J102" s="96"/>
      <c r="K102" s="375">
        <v>4.1859999999999999</v>
      </c>
      <c r="L102" s="375"/>
      <c r="M102" s="96"/>
      <c r="N102" s="375">
        <v>5.5659999999999998</v>
      </c>
      <c r="O102" s="375"/>
      <c r="P102" s="96"/>
      <c r="Q102" s="375">
        <v>8.3145000000000007</v>
      </c>
      <c r="R102" s="375"/>
      <c r="S102" s="96"/>
      <c r="T102" s="375">
        <v>9.4069999999999983</v>
      </c>
      <c r="U102" s="375"/>
      <c r="V102" s="96"/>
      <c r="W102" s="375">
        <v>10.556999999999999</v>
      </c>
      <c r="X102" s="376"/>
      <c r="AA102" s="93">
        <v>450</v>
      </c>
      <c r="AB102" s="38"/>
      <c r="AC102" s="56"/>
      <c r="AD102" s="375">
        <v>1.61</v>
      </c>
      <c r="AE102" s="375"/>
      <c r="AF102" s="62"/>
      <c r="AG102" s="375">
        <v>4.2300000000000004</v>
      </c>
      <c r="AH102" s="375"/>
      <c r="AI102" s="96"/>
      <c r="AJ102" s="375">
        <v>4.96</v>
      </c>
      <c r="AK102" s="375"/>
      <c r="AL102" s="96"/>
      <c r="AM102" s="375">
        <v>7.2</v>
      </c>
      <c r="AN102" s="375"/>
      <c r="AO102" s="96"/>
      <c r="AP102" s="375">
        <v>11.66</v>
      </c>
      <c r="AQ102" s="375"/>
      <c r="AR102" s="96"/>
      <c r="AS102" s="375">
        <v>16.13</v>
      </c>
      <c r="AT102" s="375"/>
      <c r="AU102" s="96"/>
      <c r="AV102" s="375">
        <v>17.13</v>
      </c>
      <c r="AW102" s="376"/>
      <c r="BA102" s="156"/>
      <c r="BB102" s="156"/>
      <c r="BC102" s="62"/>
      <c r="BD102" s="156"/>
      <c r="BE102" s="156"/>
      <c r="BF102" s="96"/>
      <c r="BG102" s="156"/>
      <c r="BH102" s="156"/>
      <c r="BI102" s="96"/>
      <c r="BJ102" s="156"/>
      <c r="BK102" s="156"/>
      <c r="BL102" s="96"/>
      <c r="BM102" s="156"/>
      <c r="BN102" s="156"/>
      <c r="BO102" s="96"/>
      <c r="BP102" s="156"/>
      <c r="BQ102" s="156"/>
      <c r="BR102" s="96"/>
      <c r="BS102" s="156"/>
      <c r="BT102" s="156"/>
    </row>
    <row r="103" spans="2:72" x14ac:dyDescent="0.25">
      <c r="B103" s="93">
        <v>500</v>
      </c>
      <c r="C103" s="38"/>
      <c r="D103" s="56"/>
      <c r="E103" s="375">
        <v>2.2654999999999998</v>
      </c>
      <c r="F103" s="375"/>
      <c r="G103" s="62"/>
      <c r="H103" s="375">
        <v>3.6224999999999996</v>
      </c>
      <c r="I103" s="375"/>
      <c r="J103" s="96"/>
      <c r="K103" s="375">
        <v>4.5194999999999999</v>
      </c>
      <c r="L103" s="375"/>
      <c r="M103" s="96"/>
      <c r="N103" s="375">
        <v>6.0259999999999998</v>
      </c>
      <c r="O103" s="375"/>
      <c r="P103" s="96"/>
      <c r="Q103" s="375">
        <v>9.0274999999999981</v>
      </c>
      <c r="R103" s="375"/>
      <c r="S103" s="96"/>
      <c r="T103" s="375">
        <v>10.2235</v>
      </c>
      <c r="U103" s="375"/>
      <c r="V103" s="96"/>
      <c r="W103" s="375">
        <v>11.3735</v>
      </c>
      <c r="X103" s="376"/>
      <c r="AA103" s="93">
        <v>500</v>
      </c>
      <c r="AB103" s="38"/>
      <c r="AC103" s="56"/>
      <c r="AD103" s="375">
        <v>1.8</v>
      </c>
      <c r="AE103" s="375"/>
      <c r="AF103" s="62"/>
      <c r="AG103" s="375">
        <v>4.7300000000000004</v>
      </c>
      <c r="AH103" s="375"/>
      <c r="AI103" s="96"/>
      <c r="AJ103" s="375">
        <v>5.55</v>
      </c>
      <c r="AK103" s="375"/>
      <c r="AL103" s="96"/>
      <c r="AM103" s="375">
        <v>8.0500000000000007</v>
      </c>
      <c r="AN103" s="375"/>
      <c r="AO103" s="96"/>
      <c r="AP103" s="375">
        <v>13.04</v>
      </c>
      <c r="AQ103" s="375"/>
      <c r="AR103" s="96"/>
      <c r="AS103" s="375">
        <v>18.03</v>
      </c>
      <c r="AT103" s="375"/>
      <c r="AU103" s="96"/>
      <c r="AV103" s="375">
        <v>19.03</v>
      </c>
      <c r="AW103" s="376"/>
      <c r="BA103" s="156"/>
      <c r="BB103" s="156"/>
      <c r="BC103" s="62"/>
      <c r="BD103" s="156"/>
      <c r="BE103" s="156"/>
      <c r="BF103" s="96"/>
      <c r="BG103" s="156"/>
      <c r="BH103" s="156"/>
      <c r="BI103" s="96"/>
      <c r="BJ103" s="156"/>
      <c r="BK103" s="156"/>
      <c r="BL103" s="96"/>
      <c r="BM103" s="156"/>
      <c r="BN103" s="156"/>
      <c r="BO103" s="96"/>
      <c r="BP103" s="156"/>
      <c r="BQ103" s="156"/>
      <c r="BR103" s="96"/>
      <c r="BS103" s="156"/>
      <c r="BT103" s="156"/>
    </row>
    <row r="104" spans="2:72" x14ac:dyDescent="0.25">
      <c r="B104" s="93">
        <v>550</v>
      </c>
      <c r="C104" s="38"/>
      <c r="D104" s="56"/>
      <c r="E104" s="375">
        <v>2.3919999999999999</v>
      </c>
      <c r="F104" s="375"/>
      <c r="G104" s="62"/>
      <c r="H104" s="375">
        <v>3.8409999999999997</v>
      </c>
      <c r="I104" s="375"/>
      <c r="J104" s="96"/>
      <c r="K104" s="375">
        <v>4.7725</v>
      </c>
      <c r="L104" s="375"/>
      <c r="M104" s="96"/>
      <c r="N104" s="375">
        <v>6.4055</v>
      </c>
      <c r="O104" s="375"/>
      <c r="P104" s="96"/>
      <c r="Q104" s="375">
        <v>9.7749999999999986</v>
      </c>
      <c r="R104" s="375"/>
      <c r="S104" s="96"/>
      <c r="T104" s="375">
        <v>10.844499999999998</v>
      </c>
      <c r="U104" s="375"/>
      <c r="V104" s="96"/>
      <c r="W104" s="375">
        <v>11.994499999999999</v>
      </c>
      <c r="X104" s="376"/>
      <c r="AA104" s="93">
        <v>550</v>
      </c>
      <c r="AB104" s="38"/>
      <c r="AC104" s="56"/>
      <c r="AD104" s="375">
        <v>1.99</v>
      </c>
      <c r="AE104" s="375"/>
      <c r="AF104" s="62"/>
      <c r="AG104" s="375">
        <v>5.21</v>
      </c>
      <c r="AH104" s="375"/>
      <c r="AI104" s="96"/>
      <c r="AJ104" s="375">
        <v>6.14</v>
      </c>
      <c r="AK104" s="375"/>
      <c r="AL104" s="96"/>
      <c r="AM104" s="375">
        <v>8.89</v>
      </c>
      <c r="AN104" s="375"/>
      <c r="AO104" s="96"/>
      <c r="AP104" s="375">
        <v>14.4</v>
      </c>
      <c r="AQ104" s="375"/>
      <c r="AR104" s="96"/>
      <c r="AS104" s="375">
        <v>19.91</v>
      </c>
      <c r="AT104" s="375"/>
      <c r="AU104" s="96"/>
      <c r="AV104" s="375">
        <v>20.91</v>
      </c>
      <c r="AW104" s="376"/>
      <c r="BA104" s="156"/>
      <c r="BB104" s="156"/>
      <c r="BC104" s="62"/>
      <c r="BD104" s="156"/>
      <c r="BE104" s="156"/>
      <c r="BF104" s="96"/>
      <c r="BG104" s="156"/>
      <c r="BH104" s="156"/>
      <c r="BI104" s="96"/>
      <c r="BJ104" s="156"/>
      <c r="BK104" s="156"/>
      <c r="BL104" s="96"/>
      <c r="BM104" s="156"/>
      <c r="BN104" s="156"/>
      <c r="BO104" s="96"/>
      <c r="BP104" s="156"/>
      <c r="BQ104" s="156"/>
      <c r="BR104" s="96"/>
      <c r="BS104" s="156"/>
      <c r="BT104" s="156"/>
    </row>
    <row r="105" spans="2:72" x14ac:dyDescent="0.25">
      <c r="B105" s="94">
        <v>600</v>
      </c>
      <c r="C105" s="92"/>
      <c r="D105" s="47"/>
      <c r="E105" s="377">
        <v>2.8059999999999996</v>
      </c>
      <c r="F105" s="377"/>
      <c r="G105" s="97"/>
      <c r="H105" s="377">
        <v>4.5194999999999999</v>
      </c>
      <c r="I105" s="377"/>
      <c r="J105" s="97"/>
      <c r="K105" s="377">
        <v>5.6004999999999994</v>
      </c>
      <c r="L105" s="377"/>
      <c r="M105" s="97"/>
      <c r="N105" s="377">
        <v>7.5439999999999987</v>
      </c>
      <c r="O105" s="377"/>
      <c r="P105" s="97"/>
      <c r="Q105" s="377">
        <v>11.189499999999999</v>
      </c>
      <c r="R105" s="377"/>
      <c r="S105" s="97"/>
      <c r="T105" s="377">
        <v>12.834</v>
      </c>
      <c r="U105" s="377"/>
      <c r="V105" s="97"/>
      <c r="W105" s="377">
        <v>13.983999999999998</v>
      </c>
      <c r="X105" s="378"/>
      <c r="AA105" s="94">
        <v>600</v>
      </c>
      <c r="AB105" s="92"/>
      <c r="AC105" s="47"/>
      <c r="AD105" s="377">
        <v>2.36</v>
      </c>
      <c r="AE105" s="377"/>
      <c r="AF105" s="97"/>
      <c r="AG105" s="377">
        <v>6.21</v>
      </c>
      <c r="AH105" s="377"/>
      <c r="AI105" s="97"/>
      <c r="AJ105" s="377">
        <v>7.31</v>
      </c>
      <c r="AK105" s="377"/>
      <c r="AL105" s="97"/>
      <c r="AM105" s="377">
        <v>10.59</v>
      </c>
      <c r="AN105" s="377"/>
      <c r="AO105" s="97"/>
      <c r="AP105" s="377">
        <v>17.149999999999999</v>
      </c>
      <c r="AQ105" s="377"/>
      <c r="AR105" s="97"/>
      <c r="AS105" s="377">
        <v>23.71</v>
      </c>
      <c r="AT105" s="377"/>
      <c r="AU105" s="97"/>
      <c r="AV105" s="377">
        <v>24.71</v>
      </c>
      <c r="AW105" s="378"/>
      <c r="BA105" s="156"/>
      <c r="BB105" s="156"/>
      <c r="BC105" s="96"/>
      <c r="BD105" s="156"/>
      <c r="BE105" s="156"/>
      <c r="BF105" s="96"/>
      <c r="BG105" s="156"/>
      <c r="BH105" s="156"/>
      <c r="BI105" s="96"/>
      <c r="BJ105" s="156"/>
      <c r="BK105" s="156"/>
      <c r="BL105" s="96"/>
      <c r="BM105" s="156"/>
      <c r="BN105" s="156"/>
      <c r="BO105" s="96"/>
      <c r="BP105" s="156"/>
      <c r="BQ105" s="156"/>
      <c r="BR105" s="96"/>
      <c r="BS105" s="156"/>
      <c r="BT105" s="156"/>
    </row>
    <row r="107" spans="2:72" x14ac:dyDescent="0.25">
      <c r="B107" s="369" t="s">
        <v>167</v>
      </c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109"/>
      <c r="W107" s="109"/>
      <c r="X107" s="110"/>
      <c r="AA107" s="451" t="s">
        <v>129</v>
      </c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452"/>
      <c r="AL107" s="452"/>
      <c r="AM107" s="452"/>
      <c r="AN107" s="452"/>
      <c r="AO107" s="452"/>
      <c r="AP107" s="452"/>
      <c r="AQ107" s="452"/>
      <c r="AR107" s="452"/>
      <c r="AS107" s="452"/>
      <c r="AT107" s="452"/>
      <c r="AU107" s="111"/>
      <c r="AV107" s="111"/>
      <c r="AW107" s="112"/>
    </row>
    <row r="108" spans="2:72" x14ac:dyDescent="0.25">
      <c r="B108" s="93"/>
      <c r="C108" s="25"/>
      <c r="D108" s="25"/>
      <c r="E108" s="506" t="s">
        <v>136</v>
      </c>
      <c r="F108" s="506"/>
      <c r="G108" s="506"/>
      <c r="H108" s="506"/>
      <c r="I108" s="506"/>
      <c r="J108" s="506"/>
      <c r="K108" s="506"/>
      <c r="L108" s="506"/>
      <c r="M108" s="506"/>
      <c r="N108" s="506"/>
      <c r="O108" s="506"/>
      <c r="P108" s="506"/>
      <c r="Q108" s="506"/>
      <c r="R108" s="506"/>
      <c r="S108" s="506"/>
      <c r="T108" s="506"/>
      <c r="U108" s="506"/>
      <c r="X108" s="66"/>
      <c r="AA108" s="93"/>
      <c r="AB108" s="25"/>
      <c r="AC108" s="25"/>
      <c r="AD108" s="506" t="s">
        <v>136</v>
      </c>
      <c r="AE108" s="506"/>
      <c r="AF108" s="506"/>
      <c r="AG108" s="506"/>
      <c r="AH108" s="506"/>
      <c r="AI108" s="506"/>
      <c r="AJ108" s="506"/>
      <c r="AK108" s="506"/>
      <c r="AL108" s="506"/>
      <c r="AM108" s="506"/>
      <c r="AN108" s="506"/>
      <c r="AO108" s="506"/>
      <c r="AP108" s="506"/>
      <c r="AQ108" s="506"/>
      <c r="AR108" s="506"/>
      <c r="AS108" s="506"/>
      <c r="AT108" s="506"/>
      <c r="AW108" s="66"/>
    </row>
    <row r="109" spans="2:72" x14ac:dyDescent="0.25">
      <c r="B109" s="91" t="s">
        <v>4</v>
      </c>
      <c r="C109" s="78"/>
      <c r="D109" s="56"/>
      <c r="E109" s="373">
        <v>300</v>
      </c>
      <c r="F109" s="373"/>
      <c r="G109" s="56"/>
      <c r="H109" s="373">
        <v>400</v>
      </c>
      <c r="I109" s="373"/>
      <c r="K109" s="373">
        <v>450</v>
      </c>
      <c r="L109" s="373"/>
      <c r="N109" s="373">
        <v>600</v>
      </c>
      <c r="O109" s="373"/>
      <c r="Q109" s="373">
        <v>900</v>
      </c>
      <c r="R109" s="373"/>
      <c r="S109" s="26"/>
      <c r="T109" s="373">
        <v>1200</v>
      </c>
      <c r="U109" s="373"/>
      <c r="W109" s="373">
        <v>1300</v>
      </c>
      <c r="X109" s="374"/>
      <c r="AA109" s="453" t="s">
        <v>4</v>
      </c>
      <c r="AB109" s="454"/>
      <c r="AC109" s="56"/>
      <c r="AD109" s="373">
        <v>300</v>
      </c>
      <c r="AE109" s="373"/>
      <c r="AF109" s="56"/>
      <c r="AG109" s="373">
        <v>400</v>
      </c>
      <c r="AH109" s="373"/>
      <c r="AJ109" s="373">
        <v>450</v>
      </c>
      <c r="AK109" s="373"/>
      <c r="AM109" s="373">
        <v>600</v>
      </c>
      <c r="AN109" s="373"/>
      <c r="AP109" s="373">
        <v>900</v>
      </c>
      <c r="AQ109" s="373"/>
      <c r="AR109" s="26"/>
      <c r="AS109" s="373">
        <v>1200</v>
      </c>
      <c r="AT109" s="373"/>
      <c r="AV109" s="373">
        <v>1300</v>
      </c>
      <c r="AW109" s="374"/>
    </row>
    <row r="110" spans="2:72" x14ac:dyDescent="0.25">
      <c r="B110" s="93">
        <v>77</v>
      </c>
      <c r="C110" s="38"/>
      <c r="D110" s="56"/>
      <c r="E110" s="375">
        <v>0.84639999999999993</v>
      </c>
      <c r="F110" s="375"/>
      <c r="G110" s="62"/>
      <c r="H110" s="375">
        <v>1.2189999999999999</v>
      </c>
      <c r="I110" s="375"/>
      <c r="J110" s="96"/>
      <c r="K110" s="375">
        <v>1.5065</v>
      </c>
      <c r="L110" s="375"/>
      <c r="M110" s="96"/>
      <c r="N110" s="375">
        <v>2.0124999999999997</v>
      </c>
      <c r="O110" s="375"/>
      <c r="P110" s="96"/>
      <c r="Q110" s="375">
        <v>3.0474999999999999</v>
      </c>
      <c r="R110" s="375"/>
      <c r="S110" s="96"/>
      <c r="T110" s="375">
        <v>3.4384999999999999</v>
      </c>
      <c r="U110" s="375"/>
      <c r="V110" s="96"/>
      <c r="W110" s="375">
        <v>4.5884999999999998</v>
      </c>
      <c r="X110" s="376"/>
      <c r="AA110" s="93">
        <v>77</v>
      </c>
      <c r="AB110" s="38"/>
      <c r="AC110" s="56"/>
      <c r="AD110" s="375">
        <v>0.31</v>
      </c>
      <c r="AE110" s="375"/>
      <c r="AF110" s="62"/>
      <c r="AG110" s="375">
        <v>0.38400000000000001</v>
      </c>
      <c r="AH110" s="375"/>
      <c r="AI110" s="96"/>
      <c r="AJ110" s="375">
        <v>0.99</v>
      </c>
      <c r="AK110" s="375"/>
      <c r="AL110" s="96"/>
      <c r="AM110" s="375">
        <v>1.43</v>
      </c>
      <c r="AN110" s="375"/>
      <c r="AO110" s="96"/>
      <c r="AP110" s="375">
        <v>2.2999999999999998</v>
      </c>
      <c r="AQ110" s="375"/>
      <c r="AR110" s="96"/>
      <c r="AS110" s="375">
        <v>3.19</v>
      </c>
      <c r="AT110" s="375"/>
      <c r="AU110" s="96"/>
      <c r="AV110" s="375">
        <v>4.1900000000000004</v>
      </c>
      <c r="AW110" s="376"/>
      <c r="BA110" s="156"/>
      <c r="BB110" s="156"/>
      <c r="BC110" s="62"/>
      <c r="BD110" s="156"/>
      <c r="BE110" s="156"/>
      <c r="BF110" s="96"/>
      <c r="BG110" s="156"/>
      <c r="BH110" s="156"/>
      <c r="BI110" s="96"/>
      <c r="BJ110" s="156"/>
      <c r="BK110" s="156"/>
      <c r="BL110" s="96"/>
      <c r="BM110" s="156"/>
      <c r="BN110" s="156"/>
      <c r="BO110" s="96"/>
      <c r="BP110" s="156"/>
      <c r="BQ110" s="156"/>
      <c r="BR110" s="96"/>
      <c r="BS110" s="156"/>
      <c r="BT110" s="156"/>
    </row>
    <row r="111" spans="2:72" x14ac:dyDescent="0.25">
      <c r="B111" s="93">
        <v>101</v>
      </c>
      <c r="C111" s="38"/>
      <c r="D111" s="56"/>
      <c r="E111" s="375">
        <v>0.84639999999999993</v>
      </c>
      <c r="F111" s="375"/>
      <c r="G111" s="62"/>
      <c r="H111" s="375">
        <v>1.2189999999999999</v>
      </c>
      <c r="I111" s="375"/>
      <c r="J111" s="96"/>
      <c r="K111" s="375">
        <v>1.5065</v>
      </c>
      <c r="L111" s="375"/>
      <c r="M111" s="96"/>
      <c r="N111" s="375">
        <v>2.0124999999999997</v>
      </c>
      <c r="O111" s="375"/>
      <c r="P111" s="96"/>
      <c r="Q111" s="375">
        <v>3.0474999999999999</v>
      </c>
      <c r="R111" s="375"/>
      <c r="S111" s="96"/>
      <c r="T111" s="375">
        <v>3.4384999999999999</v>
      </c>
      <c r="U111" s="375"/>
      <c r="V111" s="96"/>
      <c r="W111" s="375">
        <v>4.5884999999999998</v>
      </c>
      <c r="X111" s="376"/>
      <c r="AA111" s="93">
        <v>101</v>
      </c>
      <c r="AB111" s="38"/>
      <c r="AC111" s="56"/>
      <c r="AD111" s="375">
        <v>0.31</v>
      </c>
      <c r="AE111" s="375"/>
      <c r="AF111" s="62"/>
      <c r="AG111" s="375">
        <v>0.84</v>
      </c>
      <c r="AH111" s="375"/>
      <c r="AI111" s="96"/>
      <c r="AJ111" s="375">
        <v>0.99</v>
      </c>
      <c r="AK111" s="375"/>
      <c r="AL111" s="96"/>
      <c r="AM111" s="375">
        <v>1.43</v>
      </c>
      <c r="AN111" s="375"/>
      <c r="AO111" s="96"/>
      <c r="AP111" s="375">
        <v>2.2999999999999998</v>
      </c>
      <c r="AQ111" s="375"/>
      <c r="AR111" s="96"/>
      <c r="AS111" s="375">
        <v>3.19</v>
      </c>
      <c r="AT111" s="375"/>
      <c r="AU111" s="96"/>
      <c r="AV111" s="375">
        <v>4.1900000000000004</v>
      </c>
      <c r="AW111" s="376"/>
      <c r="BA111" s="156"/>
      <c r="BB111" s="156"/>
      <c r="BC111" s="62"/>
      <c r="BD111" s="156"/>
      <c r="BE111" s="156"/>
      <c r="BF111" s="96"/>
      <c r="BG111" s="156"/>
      <c r="BH111" s="156"/>
      <c r="BI111" s="96"/>
      <c r="BJ111" s="156"/>
      <c r="BK111" s="156"/>
      <c r="BL111" s="96"/>
      <c r="BM111" s="156"/>
      <c r="BN111" s="156"/>
      <c r="BO111" s="96"/>
      <c r="BP111" s="156"/>
      <c r="BQ111" s="156"/>
      <c r="BR111" s="96"/>
      <c r="BS111" s="156"/>
      <c r="BT111" s="156"/>
    </row>
    <row r="112" spans="2:72" x14ac:dyDescent="0.25">
      <c r="B112" s="93">
        <v>139</v>
      </c>
      <c r="C112" s="38"/>
      <c r="D112" s="56"/>
      <c r="E112" s="375">
        <v>1.1241249999999998</v>
      </c>
      <c r="F112" s="375"/>
      <c r="G112" s="62"/>
      <c r="H112" s="375">
        <v>1.518</v>
      </c>
      <c r="I112" s="375"/>
      <c r="J112" s="96"/>
      <c r="K112" s="375">
        <v>1.8399999999999999</v>
      </c>
      <c r="L112" s="375"/>
      <c r="M112" s="96"/>
      <c r="N112" s="375">
        <v>2.484</v>
      </c>
      <c r="O112" s="375"/>
      <c r="P112" s="96"/>
      <c r="Q112" s="375">
        <v>3.6684999999999999</v>
      </c>
      <c r="R112" s="375"/>
      <c r="S112" s="96"/>
      <c r="T112" s="375">
        <v>4.508</v>
      </c>
      <c r="U112" s="375"/>
      <c r="V112" s="96"/>
      <c r="W112" s="375">
        <v>5.6579999999999995</v>
      </c>
      <c r="X112" s="376"/>
      <c r="AA112" s="93">
        <v>139</v>
      </c>
      <c r="AB112" s="38"/>
      <c r="AC112" s="56"/>
      <c r="AD112" s="375">
        <v>0.44</v>
      </c>
      <c r="AE112" s="375"/>
      <c r="AF112" s="62"/>
      <c r="AG112" s="375">
        <v>1.1499999999999999</v>
      </c>
      <c r="AH112" s="375"/>
      <c r="AI112" s="96"/>
      <c r="AJ112" s="375">
        <v>1.35</v>
      </c>
      <c r="AK112" s="375"/>
      <c r="AL112" s="96"/>
      <c r="AM112" s="375">
        <v>1.96</v>
      </c>
      <c r="AN112" s="375"/>
      <c r="AO112" s="96"/>
      <c r="AP112" s="375">
        <v>3.19</v>
      </c>
      <c r="AQ112" s="375"/>
      <c r="AR112" s="96"/>
      <c r="AS112" s="375">
        <v>4.4000000000000004</v>
      </c>
      <c r="AT112" s="375"/>
      <c r="AU112" s="96"/>
      <c r="AV112" s="375">
        <v>5.4</v>
      </c>
      <c r="AW112" s="376"/>
      <c r="BA112" s="156"/>
      <c r="BB112" s="156"/>
      <c r="BC112" s="62"/>
      <c r="BD112" s="156"/>
      <c r="BE112" s="156"/>
      <c r="BF112" s="96"/>
      <c r="BG112" s="156"/>
      <c r="BH112" s="156"/>
      <c r="BI112" s="96"/>
      <c r="BJ112" s="156"/>
      <c r="BK112" s="156"/>
      <c r="BL112" s="96"/>
      <c r="BM112" s="156"/>
      <c r="BN112" s="156"/>
      <c r="BO112" s="96"/>
      <c r="BP112" s="156"/>
      <c r="BQ112" s="156"/>
      <c r="BR112" s="96"/>
      <c r="BS112" s="156"/>
      <c r="BT112" s="156"/>
    </row>
    <row r="113" spans="2:72" x14ac:dyDescent="0.25">
      <c r="B113" s="93">
        <v>187</v>
      </c>
      <c r="C113" s="38"/>
      <c r="D113" s="56"/>
      <c r="E113" s="375">
        <v>1.3753999999999997</v>
      </c>
      <c r="F113" s="375"/>
      <c r="G113" s="62"/>
      <c r="H113" s="375">
        <v>1.8859999999999997</v>
      </c>
      <c r="I113" s="375"/>
      <c r="J113" s="96"/>
      <c r="K113" s="375">
        <v>2.3344999999999998</v>
      </c>
      <c r="L113" s="375"/>
      <c r="M113" s="96"/>
      <c r="N113" s="375">
        <v>3.1509999999999998</v>
      </c>
      <c r="O113" s="375"/>
      <c r="P113" s="96"/>
      <c r="Q113" s="375">
        <v>4.6574999999999998</v>
      </c>
      <c r="R113" s="375"/>
      <c r="S113" s="96"/>
      <c r="T113" s="375">
        <v>5.2784999999999993</v>
      </c>
      <c r="U113" s="375"/>
      <c r="V113" s="96"/>
      <c r="W113" s="375">
        <v>6.4284999999999997</v>
      </c>
      <c r="X113" s="376"/>
      <c r="AA113" s="93">
        <v>187</v>
      </c>
      <c r="AB113" s="38"/>
      <c r="AC113" s="56"/>
      <c r="AD113" s="375">
        <v>0.66</v>
      </c>
      <c r="AE113" s="375"/>
      <c r="AF113" s="62"/>
      <c r="AG113" s="375">
        <v>1.75</v>
      </c>
      <c r="AH113" s="375"/>
      <c r="AI113" s="96"/>
      <c r="AJ113" s="375">
        <v>2.06</v>
      </c>
      <c r="AK113" s="375"/>
      <c r="AL113" s="96"/>
      <c r="AM113" s="375">
        <v>2.99</v>
      </c>
      <c r="AN113" s="375"/>
      <c r="AO113" s="96"/>
      <c r="AP113" s="375">
        <v>4.83</v>
      </c>
      <c r="AQ113" s="375"/>
      <c r="AR113" s="96"/>
      <c r="AS113" s="375">
        <v>6.68</v>
      </c>
      <c r="AT113" s="375"/>
      <c r="AU113" s="96"/>
      <c r="AV113" s="375">
        <v>7.68</v>
      </c>
      <c r="AW113" s="376"/>
      <c r="BA113" s="156"/>
      <c r="BB113" s="156"/>
      <c r="BC113" s="62"/>
      <c r="BD113" s="156"/>
      <c r="BE113" s="156"/>
      <c r="BF113" s="96"/>
      <c r="BG113" s="156"/>
      <c r="BH113" s="156"/>
      <c r="BI113" s="96"/>
      <c r="BJ113" s="156"/>
      <c r="BK113" s="156"/>
      <c r="BL113" s="96"/>
      <c r="BM113" s="156"/>
      <c r="BN113" s="156"/>
      <c r="BO113" s="96"/>
      <c r="BP113" s="156"/>
      <c r="BQ113" s="156"/>
      <c r="BR113" s="96"/>
      <c r="BS113" s="156"/>
      <c r="BT113" s="156"/>
    </row>
    <row r="114" spans="2:72" x14ac:dyDescent="0.25">
      <c r="B114" s="93" t="s">
        <v>73</v>
      </c>
      <c r="C114" s="26"/>
      <c r="D114" s="56"/>
      <c r="E114" s="375"/>
      <c r="F114" s="375"/>
      <c r="G114" s="62"/>
      <c r="H114" s="375"/>
      <c r="I114" s="375"/>
      <c r="J114" s="96"/>
      <c r="K114" s="375"/>
      <c r="L114" s="375"/>
      <c r="M114" s="96"/>
      <c r="N114" s="375"/>
      <c r="O114" s="375"/>
      <c r="P114" s="96"/>
      <c r="Q114" s="375"/>
      <c r="R114" s="375"/>
      <c r="S114" s="96"/>
      <c r="T114" s="375"/>
      <c r="U114" s="375"/>
      <c r="V114" s="96"/>
      <c r="W114" s="375"/>
      <c r="X114" s="376"/>
      <c r="AA114" s="93" t="s">
        <v>73</v>
      </c>
      <c r="AB114" s="26"/>
      <c r="AC114" s="56"/>
      <c r="AD114" s="375"/>
      <c r="AE114" s="375"/>
      <c r="AF114" s="62"/>
      <c r="AG114" s="375"/>
      <c r="AH114" s="375"/>
      <c r="AI114" s="96"/>
      <c r="AJ114" s="375"/>
      <c r="AK114" s="375"/>
      <c r="AL114" s="96"/>
      <c r="AM114" s="375"/>
      <c r="AN114" s="375"/>
      <c r="AO114" s="96"/>
      <c r="AP114" s="375"/>
      <c r="AQ114" s="375"/>
      <c r="AR114" s="96"/>
      <c r="AS114" s="375"/>
      <c r="AT114" s="375"/>
      <c r="AU114" s="96"/>
      <c r="AV114" s="375"/>
      <c r="AW114" s="376"/>
      <c r="BA114" s="156"/>
      <c r="BB114" s="156"/>
      <c r="BC114" s="62"/>
      <c r="BD114" s="156"/>
      <c r="BE114" s="156"/>
      <c r="BF114" s="96"/>
      <c r="BG114" s="156"/>
      <c r="BH114" s="156"/>
      <c r="BI114" s="96"/>
      <c r="BJ114" s="156"/>
      <c r="BK114" s="156"/>
      <c r="BL114" s="96"/>
      <c r="BM114" s="156"/>
      <c r="BN114" s="156"/>
      <c r="BO114" s="96"/>
      <c r="BP114" s="156"/>
      <c r="BQ114" s="156"/>
      <c r="BR114" s="96"/>
      <c r="BS114" s="156"/>
      <c r="BT114" s="156"/>
    </row>
    <row r="115" spans="2:72" x14ac:dyDescent="0.25">
      <c r="B115" s="94">
        <v>251</v>
      </c>
      <c r="C115" s="92"/>
      <c r="D115" s="57"/>
      <c r="E115" s="377">
        <v>1.6134499999999996</v>
      </c>
      <c r="F115" s="377"/>
      <c r="G115" s="74"/>
      <c r="H115" s="377">
        <v>2.1734999999999998</v>
      </c>
      <c r="I115" s="377"/>
      <c r="J115" s="97"/>
      <c r="K115" s="377">
        <v>2.7484999999999999</v>
      </c>
      <c r="L115" s="377"/>
      <c r="M115" s="97"/>
      <c r="N115" s="377">
        <v>3.6684999999999999</v>
      </c>
      <c r="O115" s="377"/>
      <c r="P115" s="97"/>
      <c r="Q115" s="377">
        <v>5.4509999999999996</v>
      </c>
      <c r="R115" s="377"/>
      <c r="S115" s="97"/>
      <c r="T115" s="377">
        <v>6.1869999999999994</v>
      </c>
      <c r="U115" s="377"/>
      <c r="V115" s="97"/>
      <c r="W115" s="377">
        <v>7.3369999999999997</v>
      </c>
      <c r="X115" s="378"/>
      <c r="AA115" s="94">
        <v>251</v>
      </c>
      <c r="AB115" s="92"/>
      <c r="AC115" s="57"/>
      <c r="AD115" s="377">
        <v>0.79</v>
      </c>
      <c r="AE115" s="377"/>
      <c r="AF115" s="74"/>
      <c r="AG115" s="377">
        <v>2.06</v>
      </c>
      <c r="AH115" s="377"/>
      <c r="AI115" s="97"/>
      <c r="AJ115" s="377">
        <v>2.44</v>
      </c>
      <c r="AK115" s="377"/>
      <c r="AL115" s="97"/>
      <c r="AM115" s="377">
        <v>3.53</v>
      </c>
      <c r="AN115" s="377"/>
      <c r="AO115" s="97"/>
      <c r="AP115" s="377">
        <v>5.71</v>
      </c>
      <c r="AQ115" s="377"/>
      <c r="AR115" s="97"/>
      <c r="AS115" s="377">
        <v>7.9</v>
      </c>
      <c r="AT115" s="377"/>
      <c r="AU115" s="97"/>
      <c r="AV115" s="377">
        <v>8.9</v>
      </c>
      <c r="AW115" s="378"/>
      <c r="BA115" s="156"/>
      <c r="BB115" s="156"/>
      <c r="BC115" s="62"/>
      <c r="BD115" s="156"/>
      <c r="BE115" s="156"/>
      <c r="BF115" s="96"/>
      <c r="BG115" s="156"/>
      <c r="BH115" s="156"/>
      <c r="BI115" s="96"/>
      <c r="BJ115" s="156"/>
      <c r="BK115" s="156"/>
      <c r="BL115" s="96"/>
      <c r="BM115" s="156"/>
      <c r="BN115" s="156"/>
      <c r="BO115" s="96"/>
      <c r="BP115" s="156"/>
      <c r="BQ115" s="156"/>
      <c r="BR115" s="96"/>
      <c r="BS115" s="156"/>
      <c r="BT115" s="156"/>
    </row>
    <row r="117" spans="2:72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spans="2:72" x14ac:dyDescent="0.25">
      <c r="B118" s="26"/>
      <c r="C118" s="25"/>
      <c r="D118" s="25"/>
    </row>
    <row r="119" spans="2:72" x14ac:dyDescent="0.25">
      <c r="B119" s="78"/>
      <c r="C119" s="78"/>
      <c r="D119" s="56"/>
      <c r="I119" s="56"/>
      <c r="L119" s="56"/>
      <c r="N119" s="56"/>
      <c r="O119" s="56"/>
      <c r="Q119" s="56"/>
      <c r="R119" s="56"/>
      <c r="S119" s="26"/>
      <c r="T119" s="56"/>
      <c r="U119" s="56"/>
    </row>
    <row r="120" spans="2:72" x14ac:dyDescent="0.25">
      <c r="B120" s="38"/>
      <c r="C120" s="38"/>
      <c r="D120" s="56"/>
      <c r="I120" s="67"/>
      <c r="L120" s="67"/>
      <c r="N120" s="67"/>
      <c r="O120" s="67"/>
      <c r="Q120" s="67"/>
      <c r="R120" s="67"/>
      <c r="S120" s="26"/>
      <c r="T120" s="67"/>
      <c r="U120" s="67"/>
    </row>
    <row r="121" spans="2:72" x14ac:dyDescent="0.25">
      <c r="B121" s="38"/>
      <c r="C121" s="38"/>
      <c r="D121" s="56"/>
      <c r="I121" s="67"/>
      <c r="L121" s="67"/>
      <c r="N121" s="67"/>
      <c r="O121" s="67"/>
      <c r="Q121" s="67"/>
      <c r="R121" s="67"/>
      <c r="T121" s="67"/>
      <c r="U121" s="67"/>
    </row>
    <row r="122" spans="2:72" x14ac:dyDescent="0.25">
      <c r="B122" s="38"/>
      <c r="C122" s="38"/>
      <c r="D122" s="56"/>
      <c r="I122" s="67"/>
      <c r="L122" s="67"/>
      <c r="N122" s="67"/>
      <c r="O122" s="67"/>
      <c r="Q122" s="67"/>
      <c r="R122" s="67"/>
      <c r="T122" s="67"/>
      <c r="U122" s="67"/>
    </row>
    <row r="123" spans="2:72" x14ac:dyDescent="0.25">
      <c r="B123" s="38"/>
      <c r="C123" s="38"/>
      <c r="D123" s="56"/>
      <c r="I123" s="67"/>
      <c r="L123" s="67"/>
      <c r="N123" s="67"/>
      <c r="O123" s="67"/>
      <c r="Q123" s="67"/>
      <c r="R123" s="67"/>
      <c r="T123" s="67"/>
      <c r="U123" s="67"/>
    </row>
    <row r="124" spans="2:72" x14ac:dyDescent="0.25">
      <c r="B124" s="38"/>
      <c r="C124" s="38"/>
      <c r="D124" s="56"/>
      <c r="E124" s="67"/>
      <c r="F124" s="67"/>
      <c r="G124" s="56"/>
      <c r="H124" s="67"/>
      <c r="I124" s="67"/>
      <c r="K124" s="67"/>
      <c r="L124" s="67"/>
      <c r="N124" s="67"/>
      <c r="O124" s="67"/>
      <c r="Q124" s="67"/>
      <c r="R124" s="67"/>
      <c r="T124" s="67"/>
      <c r="U124" s="67"/>
    </row>
    <row r="125" spans="2:72" x14ac:dyDescent="0.25">
      <c r="B125" s="38"/>
      <c r="C125" s="38"/>
      <c r="D125" s="56"/>
      <c r="E125" s="67"/>
      <c r="F125" s="67"/>
      <c r="G125" s="56"/>
      <c r="H125" s="67"/>
      <c r="I125" s="67"/>
      <c r="K125" s="67"/>
      <c r="L125" s="67"/>
      <c r="N125" s="67"/>
      <c r="O125" s="67"/>
      <c r="Q125" s="67"/>
      <c r="R125" s="67"/>
      <c r="T125" s="67"/>
      <c r="U125" s="67"/>
    </row>
    <row r="126" spans="2:72" x14ac:dyDescent="0.25">
      <c r="B126" s="38"/>
      <c r="C126" s="38"/>
      <c r="E126" s="67"/>
      <c r="F126" s="67"/>
      <c r="H126" s="67"/>
      <c r="I126" s="67"/>
      <c r="K126" s="67"/>
      <c r="L126" s="67"/>
      <c r="N126" s="67"/>
      <c r="O126" s="67"/>
      <c r="Q126" s="67"/>
      <c r="R126" s="67"/>
      <c r="T126" s="67"/>
      <c r="U126" s="67"/>
    </row>
    <row r="128" spans="2:72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2:21" x14ac:dyDescent="0.25">
      <c r="B129" s="26"/>
      <c r="C129" s="25"/>
      <c r="D129" s="25"/>
      <c r="E129" s="25"/>
      <c r="F129" s="25"/>
      <c r="G129" s="26"/>
      <c r="H129" s="25"/>
    </row>
    <row r="130" spans="2:21" x14ac:dyDescent="0.25">
      <c r="B130" s="78"/>
      <c r="C130" s="78"/>
      <c r="D130" s="56"/>
      <c r="E130" s="56"/>
      <c r="F130" s="56"/>
      <c r="G130" s="56"/>
      <c r="H130" s="56"/>
      <c r="I130" s="56"/>
      <c r="K130" s="56"/>
      <c r="L130" s="56"/>
      <c r="N130" s="56"/>
      <c r="O130" s="56"/>
      <c r="Q130" s="56"/>
      <c r="R130" s="56"/>
      <c r="S130" s="26"/>
      <c r="T130" s="56"/>
      <c r="U130" s="56"/>
    </row>
    <row r="131" spans="2:21" x14ac:dyDescent="0.25">
      <c r="B131" s="38"/>
      <c r="C131" s="38"/>
      <c r="D131" s="56"/>
      <c r="E131" s="67"/>
      <c r="F131" s="67"/>
      <c r="G131" s="56"/>
      <c r="H131" s="67"/>
      <c r="I131" s="67"/>
      <c r="K131" s="67"/>
      <c r="L131" s="67"/>
      <c r="N131" s="67"/>
      <c r="O131" s="67"/>
      <c r="Q131" s="67"/>
      <c r="R131" s="67"/>
      <c r="S131" s="26"/>
      <c r="T131" s="67"/>
      <c r="U131" s="67"/>
    </row>
    <row r="132" spans="2:21" x14ac:dyDescent="0.25">
      <c r="B132" s="38"/>
      <c r="C132" s="38"/>
      <c r="D132" s="56"/>
      <c r="E132" s="67"/>
      <c r="F132" s="67"/>
      <c r="G132" s="56"/>
      <c r="H132" s="67"/>
      <c r="I132" s="67"/>
      <c r="K132" s="67"/>
      <c r="L132" s="67"/>
      <c r="N132" s="67"/>
      <c r="O132" s="67"/>
      <c r="Q132" s="67"/>
      <c r="R132" s="67"/>
      <c r="T132" s="67"/>
      <c r="U132" s="67"/>
    </row>
    <row r="133" spans="2:21" x14ac:dyDescent="0.25">
      <c r="B133" s="38"/>
      <c r="C133" s="38"/>
      <c r="D133" s="56"/>
      <c r="E133" s="67"/>
      <c r="F133" s="67"/>
      <c r="G133" s="56"/>
      <c r="H133" s="67"/>
      <c r="I133" s="67"/>
      <c r="K133" s="67"/>
      <c r="L133" s="67"/>
      <c r="N133" s="67"/>
      <c r="O133" s="67"/>
      <c r="Q133" s="67"/>
      <c r="R133" s="67"/>
      <c r="T133" s="67"/>
      <c r="U133" s="67"/>
    </row>
    <row r="134" spans="2:21" x14ac:dyDescent="0.25">
      <c r="B134" s="38"/>
      <c r="C134" s="38"/>
      <c r="D134" s="56"/>
      <c r="E134" s="67"/>
      <c r="F134" s="67"/>
      <c r="G134" s="56"/>
      <c r="H134" s="67"/>
      <c r="I134" s="67"/>
      <c r="K134" s="67"/>
      <c r="L134" s="67"/>
      <c r="N134" s="67"/>
      <c r="O134" s="67"/>
      <c r="Q134" s="67"/>
      <c r="R134" s="67"/>
      <c r="T134" s="67"/>
      <c r="U134" s="67"/>
    </row>
    <row r="135" spans="2:21" x14ac:dyDescent="0.25">
      <c r="B135" s="38"/>
      <c r="C135" s="38"/>
      <c r="D135" s="56"/>
      <c r="E135" s="67"/>
      <c r="F135" s="67"/>
      <c r="G135" s="56"/>
      <c r="H135" s="67"/>
      <c r="I135" s="67"/>
      <c r="K135" s="67"/>
      <c r="L135" s="67"/>
      <c r="N135" s="67"/>
      <c r="O135" s="67"/>
      <c r="Q135" s="67"/>
      <c r="R135" s="67"/>
      <c r="T135" s="67"/>
      <c r="U135" s="67"/>
    </row>
    <row r="136" spans="2:21" x14ac:dyDescent="0.25">
      <c r="B136" s="38"/>
      <c r="C136" s="38"/>
      <c r="D136" s="56"/>
      <c r="E136" s="67"/>
      <c r="F136" s="67"/>
      <c r="G136" s="56"/>
      <c r="H136" s="67"/>
      <c r="I136" s="67"/>
      <c r="K136" s="67"/>
      <c r="L136" s="67"/>
      <c r="N136" s="67"/>
      <c r="O136" s="67"/>
      <c r="Q136" s="67"/>
      <c r="R136" s="67"/>
      <c r="T136" s="67"/>
      <c r="U136" s="67"/>
    </row>
    <row r="137" spans="2:21" x14ac:dyDescent="0.25">
      <c r="B137" s="38"/>
      <c r="C137" s="38"/>
      <c r="E137" s="67"/>
      <c r="F137" s="67"/>
      <c r="H137" s="67"/>
      <c r="I137" s="67"/>
      <c r="K137" s="67"/>
      <c r="L137" s="67"/>
      <c r="N137" s="67"/>
      <c r="O137" s="67"/>
      <c r="Q137" s="67"/>
      <c r="R137" s="67"/>
      <c r="T137" s="67"/>
      <c r="U137" s="67"/>
    </row>
    <row r="139" spans="2:21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2:21" x14ac:dyDescent="0.25">
      <c r="B140" s="26"/>
      <c r="C140" s="25"/>
      <c r="D140" s="25"/>
      <c r="E140" s="25"/>
      <c r="F140" s="25"/>
      <c r="G140" s="26"/>
      <c r="H140" s="25"/>
    </row>
    <row r="141" spans="2:21" x14ac:dyDescent="0.25">
      <c r="B141" s="78"/>
      <c r="C141" s="78"/>
      <c r="D141" s="56"/>
      <c r="E141" s="56"/>
      <c r="F141" s="56"/>
      <c r="G141" s="56"/>
      <c r="H141" s="56"/>
      <c r="I141" s="56"/>
      <c r="K141" s="56"/>
      <c r="L141" s="56"/>
      <c r="N141" s="56"/>
      <c r="O141" s="56"/>
      <c r="Q141" s="56"/>
      <c r="R141" s="56"/>
      <c r="S141" s="26"/>
      <c r="T141" s="56"/>
      <c r="U141" s="56"/>
    </row>
    <row r="142" spans="2:21" x14ac:dyDescent="0.25">
      <c r="B142" s="38"/>
      <c r="C142" s="38"/>
      <c r="D142" s="56"/>
      <c r="E142" s="67"/>
      <c r="F142" s="67"/>
      <c r="G142" s="56"/>
      <c r="H142" s="67"/>
      <c r="I142" s="67"/>
      <c r="K142" s="67"/>
      <c r="L142" s="67"/>
      <c r="N142" s="67"/>
      <c r="O142" s="67"/>
      <c r="Q142" s="67"/>
      <c r="R142" s="67"/>
      <c r="S142" s="26"/>
      <c r="T142" s="67"/>
      <c r="U142" s="67"/>
    </row>
    <row r="143" spans="2:21" x14ac:dyDescent="0.25">
      <c r="B143" s="38"/>
      <c r="C143" s="38"/>
      <c r="D143" s="56"/>
      <c r="E143" s="67"/>
      <c r="F143" s="67"/>
      <c r="G143" s="56"/>
      <c r="H143" s="67"/>
      <c r="I143" s="67"/>
      <c r="K143" s="67"/>
      <c r="L143" s="67"/>
      <c r="N143" s="67"/>
      <c r="O143" s="67"/>
      <c r="Q143" s="67"/>
      <c r="R143" s="67"/>
      <c r="S143" s="26"/>
      <c r="T143" s="67"/>
      <c r="U143" s="67"/>
    </row>
    <row r="144" spans="2:21" x14ac:dyDescent="0.25">
      <c r="B144" s="38"/>
      <c r="C144" s="38"/>
      <c r="D144" s="56"/>
      <c r="E144" s="67"/>
      <c r="F144" s="67"/>
      <c r="G144" s="56"/>
      <c r="H144" s="67"/>
      <c r="I144" s="67"/>
      <c r="K144" s="67"/>
      <c r="L144" s="67"/>
      <c r="N144" s="67"/>
      <c r="O144" s="67"/>
      <c r="Q144" s="67"/>
      <c r="R144" s="67"/>
      <c r="S144" s="26"/>
      <c r="T144" s="67"/>
      <c r="U144" s="67"/>
    </row>
    <row r="145" spans="2:21" x14ac:dyDescent="0.25">
      <c r="B145" s="38"/>
      <c r="C145" s="38"/>
      <c r="D145" s="56"/>
      <c r="E145" s="67"/>
      <c r="F145" s="67"/>
      <c r="G145" s="56"/>
      <c r="H145" s="67"/>
      <c r="I145" s="67"/>
      <c r="K145" s="67"/>
      <c r="L145" s="67"/>
      <c r="N145" s="67"/>
      <c r="O145" s="67"/>
      <c r="Q145" s="67"/>
      <c r="R145" s="67"/>
      <c r="T145" s="67"/>
      <c r="U145" s="67"/>
    </row>
    <row r="146" spans="2:21" x14ac:dyDescent="0.25">
      <c r="B146" s="38"/>
      <c r="C146" s="38"/>
      <c r="D146" s="56"/>
      <c r="E146" s="67"/>
      <c r="F146" s="67"/>
      <c r="G146" s="56"/>
      <c r="H146" s="67"/>
      <c r="I146" s="67"/>
      <c r="K146" s="67"/>
      <c r="L146" s="67"/>
      <c r="N146" s="67"/>
      <c r="O146" s="67"/>
      <c r="Q146" s="67"/>
      <c r="R146" s="67"/>
      <c r="T146" s="67"/>
      <c r="U146" s="67"/>
    </row>
    <row r="147" spans="2:21" x14ac:dyDescent="0.25">
      <c r="B147" s="38"/>
      <c r="C147" s="38"/>
      <c r="D147" s="56"/>
      <c r="E147" s="67"/>
      <c r="F147" s="67"/>
      <c r="G147" s="56"/>
      <c r="H147" s="67"/>
      <c r="I147" s="67"/>
      <c r="K147" s="67"/>
      <c r="L147" s="67"/>
      <c r="N147" s="67"/>
      <c r="O147" s="67"/>
      <c r="Q147" s="67"/>
      <c r="R147" s="67"/>
      <c r="T147" s="67"/>
      <c r="U147" s="67"/>
    </row>
    <row r="148" spans="2:21" x14ac:dyDescent="0.25">
      <c r="B148" s="38"/>
      <c r="C148" s="38"/>
      <c r="E148" s="67"/>
      <c r="F148" s="67"/>
      <c r="H148" s="67"/>
      <c r="I148" s="67"/>
      <c r="K148" s="67"/>
      <c r="L148" s="67"/>
      <c r="N148" s="67"/>
      <c r="O148" s="67"/>
      <c r="Q148" s="67"/>
      <c r="R148" s="67"/>
      <c r="T148" s="67"/>
      <c r="U148" s="67"/>
    </row>
    <row r="150" spans="2:21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2:21" x14ac:dyDescent="0.25">
      <c r="B151" s="26"/>
      <c r="C151" s="25"/>
      <c r="D151" s="25"/>
      <c r="E151" s="25"/>
      <c r="F151" s="25"/>
      <c r="G151" s="26"/>
      <c r="H151" s="25"/>
    </row>
    <row r="152" spans="2:21" x14ac:dyDescent="0.25">
      <c r="B152" s="78"/>
      <c r="C152" s="78"/>
      <c r="D152" s="56"/>
      <c r="E152" s="56"/>
      <c r="F152" s="56"/>
      <c r="G152" s="56"/>
      <c r="H152" s="56"/>
      <c r="I152" s="56"/>
      <c r="K152" s="56"/>
      <c r="L152" s="56"/>
      <c r="N152" s="56"/>
      <c r="O152" s="56"/>
      <c r="Q152" s="56"/>
      <c r="R152" s="56"/>
      <c r="S152" s="26"/>
      <c r="T152" s="56"/>
      <c r="U152" s="56"/>
    </row>
    <row r="153" spans="2:21" x14ac:dyDescent="0.25">
      <c r="B153" s="38"/>
      <c r="C153" s="38"/>
      <c r="D153" s="56"/>
      <c r="E153" s="67"/>
      <c r="F153" s="67"/>
      <c r="G153" s="56"/>
      <c r="H153" s="67"/>
      <c r="I153" s="67"/>
      <c r="K153" s="67"/>
      <c r="L153" s="67"/>
      <c r="N153" s="67"/>
      <c r="O153" s="67"/>
      <c r="Q153" s="67"/>
      <c r="R153" s="67"/>
      <c r="S153" s="26"/>
      <c r="T153" s="67"/>
      <c r="U153" s="67"/>
    </row>
    <row r="154" spans="2:21" x14ac:dyDescent="0.25">
      <c r="B154" s="38"/>
      <c r="C154" s="38"/>
      <c r="D154" s="56"/>
      <c r="E154" s="67"/>
      <c r="F154" s="67"/>
      <c r="G154" s="56"/>
      <c r="H154" s="67"/>
      <c r="I154" s="67"/>
      <c r="K154" s="67"/>
      <c r="L154" s="67"/>
      <c r="N154" s="67"/>
      <c r="O154" s="67"/>
      <c r="Q154" s="67"/>
      <c r="R154" s="67"/>
      <c r="S154" s="26"/>
      <c r="T154" s="67"/>
      <c r="U154" s="67"/>
    </row>
    <row r="155" spans="2:21" x14ac:dyDescent="0.25">
      <c r="B155" s="38"/>
      <c r="C155" s="38"/>
      <c r="D155" s="56"/>
      <c r="E155" s="67"/>
      <c r="F155" s="67"/>
      <c r="G155" s="56"/>
      <c r="H155" s="67"/>
      <c r="I155" s="67"/>
      <c r="K155" s="67"/>
      <c r="L155" s="67"/>
      <c r="N155" s="67"/>
      <c r="O155" s="67"/>
      <c r="Q155" s="67"/>
      <c r="R155" s="67"/>
      <c r="S155" s="26"/>
      <c r="T155" s="67"/>
      <c r="U155" s="67"/>
    </row>
    <row r="156" spans="2:21" x14ac:dyDescent="0.25">
      <c r="B156" s="38"/>
      <c r="C156" s="38"/>
      <c r="D156" s="56"/>
      <c r="E156" s="67"/>
      <c r="F156" s="67"/>
      <c r="G156" s="56"/>
      <c r="H156" s="67"/>
      <c r="I156" s="67"/>
      <c r="K156" s="67"/>
      <c r="L156" s="67"/>
      <c r="N156" s="67"/>
      <c r="O156" s="67"/>
      <c r="Q156" s="67"/>
      <c r="R156" s="67"/>
      <c r="T156" s="67"/>
      <c r="U156" s="67"/>
    </row>
    <row r="157" spans="2:21" x14ac:dyDescent="0.25">
      <c r="B157" s="38"/>
      <c r="C157" s="38"/>
      <c r="D157" s="56"/>
      <c r="E157" s="67"/>
      <c r="F157" s="67"/>
      <c r="G157" s="56"/>
      <c r="H157" s="67"/>
      <c r="I157" s="67"/>
      <c r="K157" s="67"/>
      <c r="L157" s="67"/>
      <c r="N157" s="67"/>
      <c r="O157" s="67"/>
      <c r="Q157" s="67"/>
      <c r="R157" s="67"/>
      <c r="T157" s="67"/>
      <c r="U157" s="67"/>
    </row>
    <row r="158" spans="2:21" x14ac:dyDescent="0.25">
      <c r="B158" s="38"/>
      <c r="C158" s="38"/>
      <c r="D158" s="56"/>
      <c r="E158" s="67"/>
      <c r="F158" s="67"/>
      <c r="G158" s="56"/>
      <c r="H158" s="67"/>
      <c r="I158" s="67"/>
      <c r="K158" s="67"/>
      <c r="L158" s="67"/>
      <c r="N158" s="67"/>
      <c r="O158" s="67"/>
      <c r="Q158" s="67"/>
      <c r="R158" s="67"/>
      <c r="T158" s="67"/>
      <c r="U158" s="67"/>
    </row>
    <row r="159" spans="2:21" x14ac:dyDescent="0.25">
      <c r="B159" s="38"/>
      <c r="C159" s="38"/>
      <c r="E159" s="67"/>
      <c r="F159" s="67"/>
      <c r="H159" s="67"/>
      <c r="I159" s="67"/>
      <c r="K159" s="67"/>
      <c r="L159" s="67"/>
      <c r="N159" s="67"/>
      <c r="O159" s="67"/>
      <c r="Q159" s="67"/>
      <c r="R159" s="67"/>
      <c r="T159" s="67"/>
      <c r="U159" s="67"/>
    </row>
    <row r="161" spans="2:21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2:21" x14ac:dyDescent="0.25">
      <c r="B162" s="26"/>
      <c r="C162" s="25"/>
      <c r="D162" s="25"/>
      <c r="E162" s="25"/>
      <c r="F162" s="25"/>
      <c r="G162" s="26"/>
      <c r="H162" s="25"/>
    </row>
    <row r="163" spans="2:21" x14ac:dyDescent="0.25">
      <c r="B163" s="78"/>
      <c r="C163" s="78"/>
      <c r="D163" s="56"/>
      <c r="E163" s="56"/>
      <c r="F163" s="56"/>
      <c r="G163" s="56"/>
      <c r="H163" s="56"/>
      <c r="I163" s="56"/>
      <c r="K163" s="56"/>
      <c r="L163" s="56"/>
      <c r="N163" s="56"/>
      <c r="O163" s="56"/>
      <c r="Q163" s="56"/>
      <c r="R163" s="56"/>
      <c r="S163" s="26"/>
      <c r="T163" s="56"/>
      <c r="U163" s="56"/>
    </row>
    <row r="164" spans="2:21" x14ac:dyDescent="0.25">
      <c r="B164" s="38"/>
      <c r="C164" s="38"/>
      <c r="D164" s="56"/>
      <c r="E164" s="67"/>
      <c r="F164" s="67"/>
      <c r="G164" s="56"/>
      <c r="H164" s="67"/>
      <c r="I164" s="67"/>
      <c r="K164" s="67"/>
      <c r="L164" s="67"/>
      <c r="N164" s="67"/>
      <c r="O164" s="67"/>
      <c r="Q164" s="67"/>
      <c r="R164" s="67"/>
      <c r="S164" s="26"/>
      <c r="T164" s="67"/>
      <c r="U164" s="67"/>
    </row>
    <row r="165" spans="2:21" x14ac:dyDescent="0.25">
      <c r="B165" s="38"/>
      <c r="C165" s="38"/>
      <c r="D165" s="56"/>
      <c r="E165" s="67"/>
      <c r="F165" s="67"/>
      <c r="G165" s="56"/>
      <c r="H165" s="67"/>
      <c r="I165" s="67"/>
      <c r="K165" s="67"/>
      <c r="L165" s="67"/>
      <c r="N165" s="67"/>
      <c r="O165" s="67"/>
      <c r="Q165" s="67"/>
      <c r="R165" s="67"/>
      <c r="S165" s="26"/>
      <c r="T165" s="67"/>
      <c r="U165" s="67"/>
    </row>
    <row r="166" spans="2:21" x14ac:dyDescent="0.25">
      <c r="B166" s="38"/>
      <c r="C166" s="38"/>
      <c r="D166" s="56"/>
      <c r="E166" s="67"/>
      <c r="F166" s="67"/>
      <c r="G166" s="56"/>
      <c r="H166" s="67"/>
      <c r="I166" s="67"/>
      <c r="K166" s="67"/>
      <c r="L166" s="67"/>
      <c r="N166" s="67"/>
      <c r="O166" s="67"/>
      <c r="Q166" s="67"/>
      <c r="R166" s="67"/>
      <c r="S166" s="26"/>
      <c r="T166" s="67"/>
      <c r="U166" s="67"/>
    </row>
    <row r="167" spans="2:21" x14ac:dyDescent="0.25">
      <c r="B167" s="38"/>
      <c r="C167" s="38"/>
      <c r="D167" s="56"/>
      <c r="E167" s="67"/>
      <c r="F167" s="67"/>
      <c r="G167" s="56"/>
      <c r="H167" s="67"/>
      <c r="I167" s="67"/>
      <c r="K167" s="67"/>
      <c r="L167" s="67"/>
      <c r="N167" s="67"/>
      <c r="O167" s="67"/>
      <c r="Q167" s="67"/>
      <c r="R167" s="67"/>
      <c r="T167" s="67"/>
      <c r="U167" s="67"/>
    </row>
    <row r="168" spans="2:21" x14ac:dyDescent="0.25">
      <c r="B168" s="38"/>
      <c r="C168" s="38"/>
      <c r="D168" s="56"/>
      <c r="E168" s="67"/>
      <c r="F168" s="67"/>
      <c r="G168" s="56"/>
      <c r="H168" s="67"/>
      <c r="I168" s="67"/>
      <c r="K168" s="67"/>
      <c r="L168" s="67"/>
      <c r="N168" s="67"/>
      <c r="O168" s="67"/>
      <c r="Q168" s="67"/>
      <c r="R168" s="67"/>
      <c r="T168" s="67"/>
      <c r="U168" s="67"/>
    </row>
    <row r="169" spans="2:21" x14ac:dyDescent="0.25">
      <c r="B169" s="38"/>
      <c r="C169" s="38"/>
      <c r="D169" s="38"/>
      <c r="E169" s="67"/>
      <c r="F169" s="67"/>
      <c r="G169" s="56"/>
      <c r="H169" s="67"/>
      <c r="I169" s="67"/>
      <c r="K169" s="67"/>
      <c r="L169" s="67"/>
      <c r="N169" s="67"/>
      <c r="O169" s="67"/>
      <c r="Q169" s="67"/>
      <c r="R169" s="67"/>
      <c r="T169" s="67"/>
      <c r="U169" s="67"/>
    </row>
    <row r="170" spans="2:21" x14ac:dyDescent="0.25">
      <c r="B170" s="38"/>
      <c r="C170" s="38"/>
      <c r="D170" s="38"/>
      <c r="E170" s="67"/>
      <c r="F170" s="67"/>
      <c r="H170" s="67"/>
      <c r="I170" s="67"/>
      <c r="K170" s="67"/>
      <c r="L170" s="67"/>
      <c r="N170" s="67"/>
      <c r="O170" s="67"/>
      <c r="Q170" s="67"/>
      <c r="R170" s="67"/>
      <c r="T170" s="67"/>
      <c r="U170" s="67"/>
    </row>
    <row r="171" spans="2:21" x14ac:dyDescent="0.25">
      <c r="B171" s="38"/>
    </row>
    <row r="172" spans="2:2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2:21" x14ac:dyDescent="0.25">
      <c r="B173" s="26"/>
      <c r="C173" s="38"/>
      <c r="D173" s="38"/>
      <c r="E173" s="25"/>
      <c r="F173" s="25"/>
      <c r="G173" s="26"/>
      <c r="H173" s="25"/>
    </row>
    <row r="174" spans="2:21" x14ac:dyDescent="0.25">
      <c r="B174" s="78"/>
      <c r="C174" s="78"/>
      <c r="D174" s="56"/>
      <c r="E174" s="56"/>
      <c r="F174" s="56"/>
      <c r="G174" s="56"/>
      <c r="H174" s="56"/>
      <c r="I174" s="56"/>
      <c r="K174" s="56"/>
      <c r="L174" s="56"/>
      <c r="N174" s="56"/>
      <c r="O174" s="56"/>
      <c r="Q174" s="56"/>
      <c r="R174" s="56"/>
      <c r="S174" s="26"/>
      <c r="T174" s="56"/>
      <c r="U174" s="56"/>
    </row>
    <row r="175" spans="2:21" x14ac:dyDescent="0.25">
      <c r="B175" s="38"/>
      <c r="C175" s="38"/>
      <c r="D175" s="56"/>
      <c r="E175" s="67"/>
      <c r="F175" s="67"/>
      <c r="G175" s="56"/>
      <c r="H175" s="67"/>
      <c r="I175" s="67"/>
      <c r="K175" s="67"/>
      <c r="L175" s="67"/>
      <c r="N175" s="67"/>
      <c r="O175" s="67"/>
      <c r="Q175" s="67"/>
      <c r="R175" s="67"/>
      <c r="S175" s="26"/>
      <c r="T175" s="67"/>
      <c r="U175" s="67"/>
    </row>
    <row r="176" spans="2:21" x14ac:dyDescent="0.25">
      <c r="B176" s="38"/>
      <c r="C176" s="38"/>
      <c r="D176" s="56"/>
      <c r="E176" s="67"/>
      <c r="F176" s="67"/>
      <c r="G176" s="56"/>
      <c r="H176" s="67"/>
      <c r="I176" s="67"/>
      <c r="K176" s="67"/>
      <c r="L176" s="67"/>
      <c r="N176" s="67"/>
      <c r="O176" s="67"/>
      <c r="Q176" s="67"/>
      <c r="R176" s="67"/>
      <c r="T176" s="67"/>
      <c r="U176" s="67"/>
    </row>
    <row r="177" spans="2:77" x14ac:dyDescent="0.25">
      <c r="B177" s="38"/>
      <c r="C177" s="38"/>
      <c r="D177" s="56"/>
      <c r="E177" s="67"/>
      <c r="F177" s="67"/>
      <c r="G177" s="56"/>
      <c r="H177" s="67"/>
      <c r="I177" s="67"/>
      <c r="K177" s="67"/>
      <c r="L177" s="67"/>
      <c r="N177" s="67"/>
      <c r="O177" s="67"/>
      <c r="Q177" s="67"/>
      <c r="R177" s="67"/>
      <c r="T177" s="67"/>
      <c r="U177" s="67"/>
    </row>
    <row r="178" spans="2:77" x14ac:dyDescent="0.25">
      <c r="B178" s="38"/>
      <c r="C178" s="38"/>
      <c r="D178" s="56"/>
      <c r="E178" s="67"/>
      <c r="F178" s="67"/>
      <c r="G178" s="56"/>
      <c r="H178" s="67"/>
      <c r="I178" s="67"/>
      <c r="K178" s="67"/>
      <c r="L178" s="67"/>
      <c r="N178" s="67"/>
      <c r="O178" s="67"/>
      <c r="Q178" s="67"/>
      <c r="R178" s="67"/>
      <c r="T178" s="67"/>
      <c r="U178" s="67"/>
    </row>
    <row r="179" spans="2:77" x14ac:dyDescent="0.25">
      <c r="B179" s="38"/>
      <c r="C179" s="38"/>
      <c r="D179" s="56"/>
      <c r="E179" s="67"/>
      <c r="F179" s="67"/>
      <c r="G179" s="56"/>
      <c r="H179" s="67"/>
      <c r="I179" s="67"/>
      <c r="K179" s="67"/>
      <c r="L179" s="67"/>
      <c r="N179" s="67"/>
      <c r="O179" s="67"/>
      <c r="Q179" s="67"/>
      <c r="R179" s="67"/>
      <c r="T179" s="67"/>
      <c r="U179" s="67"/>
    </row>
    <row r="180" spans="2:77" x14ac:dyDescent="0.25">
      <c r="B180" s="38"/>
      <c r="C180" s="38"/>
      <c r="D180" s="56"/>
      <c r="E180" s="67"/>
      <c r="F180" s="67"/>
      <c r="G180" s="56"/>
      <c r="H180" s="67"/>
      <c r="I180" s="67"/>
      <c r="K180" s="67"/>
      <c r="L180" s="67"/>
      <c r="N180" s="67"/>
      <c r="O180" s="67"/>
      <c r="Q180" s="67"/>
      <c r="R180" s="67"/>
      <c r="T180" s="67"/>
      <c r="U180" s="67"/>
    </row>
    <row r="181" spans="2:77" x14ac:dyDescent="0.25">
      <c r="B181" s="38"/>
      <c r="C181" s="38"/>
      <c r="E181" s="67"/>
      <c r="F181" s="67"/>
      <c r="H181" s="67"/>
      <c r="I181" s="67"/>
      <c r="K181" s="67"/>
      <c r="L181" s="67"/>
      <c r="N181" s="67"/>
      <c r="O181" s="67"/>
      <c r="Q181" s="67"/>
      <c r="R181" s="67"/>
      <c r="T181" s="67"/>
      <c r="U181" s="67"/>
    </row>
    <row r="182" spans="2:77" x14ac:dyDescent="0.25"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</row>
    <row r="183" spans="2:77" x14ac:dyDescent="0.25">
      <c r="B183" s="438" t="s">
        <v>72</v>
      </c>
      <c r="C183" s="439"/>
      <c r="D183" s="440"/>
      <c r="E183" s="165"/>
      <c r="F183" s="438" t="s">
        <v>140</v>
      </c>
      <c r="G183" s="439"/>
      <c r="H183" s="439"/>
      <c r="I183" s="439"/>
      <c r="J183" s="439"/>
      <c r="K183" s="439"/>
      <c r="L183" s="440"/>
    </row>
    <row r="184" spans="2:77" x14ac:dyDescent="0.25">
      <c r="B184" s="433">
        <v>21.43</v>
      </c>
      <c r="C184" s="434"/>
      <c r="D184" s="435"/>
      <c r="F184" s="433">
        <v>7.52</v>
      </c>
      <c r="G184" s="434"/>
      <c r="H184" s="434"/>
      <c r="I184" s="434"/>
      <c r="J184" s="434"/>
      <c r="K184" s="434"/>
      <c r="L184" s="435"/>
    </row>
    <row r="185" spans="2:77" x14ac:dyDescent="0.25">
      <c r="B185" s="61"/>
      <c r="C185" s="61"/>
      <c r="D185" s="61"/>
    </row>
    <row r="186" spans="2:77" x14ac:dyDescent="0.25">
      <c r="B186" s="163" t="s">
        <v>102</v>
      </c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2"/>
      <c r="Y186" s="73"/>
      <c r="Z186" s="73"/>
      <c r="AA186" s="153" t="s">
        <v>97</v>
      </c>
      <c r="AB186" s="151"/>
      <c r="AC186" s="151"/>
      <c r="AD186" s="151"/>
      <c r="AE186" s="151"/>
      <c r="AF186" s="151"/>
      <c r="AG186" s="152"/>
      <c r="AH186" s="73"/>
      <c r="AI186" s="164" t="s">
        <v>168</v>
      </c>
      <c r="AJ186" s="63"/>
      <c r="AK186" s="63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5"/>
    </row>
    <row r="187" spans="2:77" x14ac:dyDescent="0.25">
      <c r="B187" s="93"/>
      <c r="C187" s="25"/>
      <c r="D187" s="25"/>
      <c r="E187" s="25"/>
      <c r="F187" s="25"/>
      <c r="G187" s="26"/>
      <c r="H187" s="25"/>
      <c r="W187" s="67"/>
      <c r="X187" s="162"/>
      <c r="Y187" s="58"/>
      <c r="Z187" s="66"/>
      <c r="AA187" s="552">
        <v>10</v>
      </c>
      <c r="AB187" s="489"/>
      <c r="AC187" s="57"/>
      <c r="AD187" s="57"/>
      <c r="AE187" s="74"/>
      <c r="AF187" s="74"/>
      <c r="AG187" s="68"/>
      <c r="AH187" s="67"/>
      <c r="AI187" s="93"/>
      <c r="AJ187" s="25"/>
      <c r="AK187" s="25"/>
      <c r="AL187" s="25"/>
      <c r="AM187" s="25"/>
      <c r="AN187" s="26"/>
      <c r="AO187" s="25"/>
      <c r="BB187" s="66"/>
    </row>
    <row r="188" spans="2:77" x14ac:dyDescent="0.25">
      <c r="B188" s="495"/>
      <c r="C188" s="244"/>
      <c r="D188" s="56"/>
      <c r="E188" s="373">
        <v>300</v>
      </c>
      <c r="F188" s="373"/>
      <c r="G188" s="56"/>
      <c r="H188" s="373">
        <v>400</v>
      </c>
      <c r="I188" s="373"/>
      <c r="K188" s="373">
        <v>450</v>
      </c>
      <c r="L188" s="373"/>
      <c r="N188" s="373">
        <v>600</v>
      </c>
      <c r="O188" s="373"/>
      <c r="Q188" s="373">
        <v>900</v>
      </c>
      <c r="R188" s="373"/>
      <c r="S188" s="26"/>
      <c r="T188" s="373">
        <v>1200</v>
      </c>
      <c r="U188" s="373"/>
      <c r="W188" s="373">
        <v>1300</v>
      </c>
      <c r="X188" s="374"/>
      <c r="AC188" s="56"/>
      <c r="AD188" s="56"/>
      <c r="AE188" s="62"/>
      <c r="AF188" s="62"/>
      <c r="AG188" s="62"/>
      <c r="AI188" s="495"/>
      <c r="AJ188" s="244"/>
      <c r="AK188" s="56"/>
      <c r="AL188" s="373">
        <v>300</v>
      </c>
      <c r="AM188" s="373"/>
      <c r="AN188" s="56"/>
      <c r="AO188" s="373">
        <v>400</v>
      </c>
      <c r="AP188" s="373"/>
      <c r="AR188" s="373">
        <v>450</v>
      </c>
      <c r="AS188" s="373"/>
      <c r="AU188" s="373">
        <v>600</v>
      </c>
      <c r="AV188" s="373"/>
      <c r="AX188" s="373">
        <v>900</v>
      </c>
      <c r="AY188" s="373"/>
      <c r="AZ188" s="26"/>
      <c r="BA188" s="373">
        <v>1200</v>
      </c>
      <c r="BB188" s="374"/>
      <c r="BF188" s="156"/>
      <c r="BG188" s="156"/>
      <c r="BH188" s="62"/>
      <c r="BI188" s="156"/>
      <c r="BJ188" s="156"/>
      <c r="BK188" s="96"/>
      <c r="BL188" s="156"/>
      <c r="BM188" s="156"/>
      <c r="BN188" s="96"/>
      <c r="BO188" s="156"/>
      <c r="BP188" s="156"/>
      <c r="BQ188" s="96"/>
      <c r="BR188" s="156"/>
      <c r="BS188" s="156"/>
      <c r="BT188" s="96"/>
      <c r="BU188" s="156"/>
      <c r="BV188" s="156"/>
      <c r="BW188" s="96"/>
      <c r="BX188" s="156"/>
      <c r="BY188" s="156"/>
    </row>
    <row r="189" spans="2:77" x14ac:dyDescent="0.25">
      <c r="B189" s="436">
        <v>101</v>
      </c>
      <c r="C189" s="437"/>
      <c r="D189" s="56"/>
      <c r="E189" s="375">
        <v>8.2215000000000007</v>
      </c>
      <c r="F189" s="375"/>
      <c r="G189" s="62"/>
      <c r="H189" s="375">
        <v>10.374000000000001</v>
      </c>
      <c r="I189" s="375"/>
      <c r="J189" s="96"/>
      <c r="K189" s="375">
        <v>11.445</v>
      </c>
      <c r="L189" s="375"/>
      <c r="M189" s="96"/>
      <c r="N189" s="375">
        <v>14.700000000000001</v>
      </c>
      <c r="O189" s="375"/>
      <c r="P189" s="96"/>
      <c r="Q189" s="375">
        <v>21.168000000000003</v>
      </c>
      <c r="R189" s="375"/>
      <c r="S189" s="96"/>
      <c r="T189" s="375">
        <v>27.6465</v>
      </c>
      <c r="U189" s="375"/>
      <c r="V189" s="96"/>
      <c r="W189" s="375">
        <v>43.197000000000003</v>
      </c>
      <c r="X189" s="376"/>
      <c r="AC189" s="56"/>
      <c r="AD189" s="56"/>
      <c r="AE189" s="62"/>
      <c r="AF189" s="62"/>
      <c r="AG189" s="62"/>
      <c r="AI189" s="75">
        <v>187</v>
      </c>
      <c r="AJ189" s="38"/>
      <c r="AK189" s="56"/>
      <c r="AL189" s="375"/>
      <c r="AM189" s="375"/>
      <c r="AN189" s="62"/>
      <c r="AO189" s="375"/>
      <c r="AP189" s="375"/>
      <c r="AQ189" s="96"/>
      <c r="AR189" s="375"/>
      <c r="AS189" s="375"/>
      <c r="AT189" s="96"/>
      <c r="AU189" s="375"/>
      <c r="AV189" s="375"/>
      <c r="AW189" s="96"/>
      <c r="AX189" s="375"/>
      <c r="AY189" s="375"/>
      <c r="AZ189" s="96"/>
      <c r="BA189" s="375"/>
      <c r="BB189" s="376"/>
      <c r="BE189" s="202"/>
      <c r="BF189" s="202"/>
      <c r="BG189" s="156"/>
      <c r="BH189" s="62"/>
      <c r="BI189" s="156"/>
      <c r="BJ189" s="156"/>
      <c r="BK189" s="96"/>
      <c r="BL189" s="156"/>
      <c r="BM189" s="156"/>
      <c r="BN189" s="96"/>
      <c r="BO189" s="156"/>
      <c r="BP189" s="156"/>
      <c r="BQ189" s="96"/>
      <c r="BR189" s="156"/>
      <c r="BS189" s="156"/>
      <c r="BT189" s="96"/>
      <c r="BU189" s="156"/>
      <c r="BV189" s="156"/>
      <c r="BW189" s="96"/>
      <c r="BX189" s="156"/>
      <c r="BY189" s="156"/>
    </row>
    <row r="190" spans="2:77" x14ac:dyDescent="0.25">
      <c r="B190" s="436">
        <v>139</v>
      </c>
      <c r="C190" s="437"/>
      <c r="D190" s="56"/>
      <c r="E190" s="375">
        <v>10.048500000000001</v>
      </c>
      <c r="F190" s="375"/>
      <c r="G190" s="62"/>
      <c r="H190" s="375">
        <v>12.641999999999999</v>
      </c>
      <c r="I190" s="375"/>
      <c r="J190" s="96"/>
      <c r="K190" s="375">
        <v>14.343</v>
      </c>
      <c r="L190" s="375"/>
      <c r="M190" s="96"/>
      <c r="N190" s="375">
        <v>17.808000000000003</v>
      </c>
      <c r="O190" s="375"/>
      <c r="P190" s="96"/>
      <c r="Q190" s="375">
        <v>25.546499999999998</v>
      </c>
      <c r="R190" s="375"/>
      <c r="S190" s="96"/>
      <c r="T190" s="375">
        <v>33.295500000000004</v>
      </c>
      <c r="U190" s="375"/>
      <c r="V190" s="96"/>
      <c r="W190" s="375">
        <v>51.660000000000004</v>
      </c>
      <c r="X190" s="376"/>
      <c r="AC190" s="56"/>
      <c r="AD190" s="56"/>
      <c r="AE190" s="62"/>
      <c r="AF190" s="62"/>
      <c r="AG190" s="62"/>
      <c r="AI190" s="93" t="s">
        <v>73</v>
      </c>
      <c r="AJ190" s="26"/>
      <c r="AK190" s="76"/>
      <c r="AL190" s="375"/>
      <c r="AM190" s="375"/>
      <c r="AN190" s="62"/>
      <c r="AO190" s="375"/>
      <c r="AP190" s="375"/>
      <c r="AQ190" s="96"/>
      <c r="AR190" s="375"/>
      <c r="AS190" s="375"/>
      <c r="AT190" s="96"/>
      <c r="AU190" s="375"/>
      <c r="AV190" s="375"/>
      <c r="AW190" s="96"/>
      <c r="AX190" s="375"/>
      <c r="AY190" s="375"/>
      <c r="AZ190" s="96"/>
      <c r="BA190" s="375"/>
      <c r="BB190" s="376"/>
      <c r="BF190" s="156"/>
      <c r="BG190" s="156"/>
      <c r="BH190" s="62"/>
      <c r="BI190" s="156"/>
      <c r="BJ190" s="156"/>
      <c r="BK190" s="96"/>
      <c r="BL190" s="156"/>
      <c r="BM190" s="156"/>
      <c r="BN190" s="96"/>
      <c r="BO190" s="156"/>
      <c r="BP190" s="156"/>
      <c r="BQ190" s="96"/>
      <c r="BR190" s="156"/>
      <c r="BS190" s="156"/>
      <c r="BT190" s="96"/>
      <c r="BU190" s="156"/>
      <c r="BV190" s="156"/>
      <c r="BW190" s="96"/>
      <c r="BX190" s="156"/>
      <c r="BY190" s="156"/>
    </row>
    <row r="191" spans="2:77" x14ac:dyDescent="0.25">
      <c r="B191" s="436">
        <v>187</v>
      </c>
      <c r="C191" s="437"/>
      <c r="D191" s="56"/>
      <c r="E191" s="375">
        <v>12.967499999999999</v>
      </c>
      <c r="F191" s="375"/>
      <c r="G191" s="62"/>
      <c r="H191" s="375">
        <v>16.264500000000002</v>
      </c>
      <c r="I191" s="375"/>
      <c r="J191" s="96"/>
      <c r="K191" s="375">
        <v>17.891999999999999</v>
      </c>
      <c r="L191" s="375"/>
      <c r="M191" s="96"/>
      <c r="N191" s="375">
        <v>22.732499999999998</v>
      </c>
      <c r="O191" s="375"/>
      <c r="P191" s="96"/>
      <c r="Q191" s="375">
        <v>32.402999999999999</v>
      </c>
      <c r="R191" s="375"/>
      <c r="S191" s="96"/>
      <c r="T191" s="375">
        <v>52.741500000000002</v>
      </c>
      <c r="U191" s="375"/>
      <c r="V191" s="96"/>
      <c r="W191" s="375">
        <v>64.575000000000003</v>
      </c>
      <c r="X191" s="376"/>
      <c r="AC191" s="56"/>
      <c r="AD191" s="62"/>
      <c r="AE191" s="62"/>
      <c r="AF191" s="62"/>
      <c r="AI191" s="75"/>
      <c r="AJ191" s="38"/>
      <c r="AK191" s="56"/>
      <c r="AL191" s="379"/>
      <c r="AM191" s="379"/>
      <c r="AN191" s="56"/>
      <c r="AO191" s="379"/>
      <c r="AP191" s="379"/>
      <c r="AR191" s="379"/>
      <c r="AS191" s="379"/>
      <c r="AU191" s="379"/>
      <c r="AV191" s="379"/>
      <c r="AX191" s="379"/>
      <c r="AY191" s="379"/>
      <c r="BA191" s="379"/>
      <c r="BB191" s="380"/>
      <c r="BF191" s="156"/>
      <c r="BG191" s="156"/>
      <c r="BH191" s="62"/>
      <c r="BI191" s="156"/>
      <c r="BJ191" s="156"/>
      <c r="BK191" s="96"/>
      <c r="BL191" s="156"/>
      <c r="BM191" s="156"/>
      <c r="BN191" s="96"/>
      <c r="BO191" s="156"/>
      <c r="BP191" s="156"/>
      <c r="BQ191" s="96"/>
      <c r="BR191" s="156"/>
      <c r="BS191" s="156"/>
      <c r="BT191" s="96"/>
      <c r="BU191" s="156"/>
      <c r="BV191" s="156"/>
      <c r="BW191" s="96"/>
      <c r="BX191" s="156"/>
      <c r="BY191" s="156"/>
    </row>
    <row r="192" spans="2:77" x14ac:dyDescent="0.25">
      <c r="B192" s="94" t="s">
        <v>73</v>
      </c>
      <c r="C192" s="154"/>
      <c r="D192" s="57"/>
      <c r="E192" s="377"/>
      <c r="F192" s="377"/>
      <c r="G192" s="74"/>
      <c r="H192" s="377"/>
      <c r="I192" s="377"/>
      <c r="J192" s="97"/>
      <c r="K192" s="377"/>
      <c r="L192" s="377"/>
      <c r="M192" s="97"/>
      <c r="N192" s="377"/>
      <c r="O192" s="377"/>
      <c r="P192" s="97"/>
      <c r="Q192" s="377"/>
      <c r="R192" s="377"/>
      <c r="S192" s="97"/>
      <c r="T192" s="377"/>
      <c r="U192" s="377"/>
      <c r="V192" s="97"/>
      <c r="W192" s="377"/>
      <c r="X192" s="378"/>
      <c r="AC192" s="56"/>
      <c r="AD192" s="62"/>
      <c r="AE192" s="62"/>
      <c r="AF192" s="62"/>
      <c r="AI192" s="94"/>
      <c r="AJ192" s="154"/>
      <c r="AK192" s="57"/>
      <c r="AL192" s="404"/>
      <c r="AM192" s="404"/>
      <c r="AN192" s="57"/>
      <c r="AO192" s="404"/>
      <c r="AP192" s="404"/>
      <c r="AQ192" s="47"/>
      <c r="AR192" s="404"/>
      <c r="AS192" s="404"/>
      <c r="AT192" s="47"/>
      <c r="AU192" s="404"/>
      <c r="AV192" s="404"/>
      <c r="AW192" s="47"/>
      <c r="AX192" s="404"/>
      <c r="AY192" s="404"/>
      <c r="AZ192" s="47"/>
      <c r="BA192" s="404"/>
      <c r="BB192" s="520"/>
    </row>
    <row r="193" spans="2:33" x14ac:dyDescent="0.25">
      <c r="B193" s="61"/>
      <c r="C193" s="61"/>
      <c r="D193" s="61"/>
      <c r="AC193" s="56"/>
      <c r="AD193" s="56"/>
      <c r="AE193" s="56"/>
      <c r="AF193" s="56"/>
    </row>
    <row r="194" spans="2:33" x14ac:dyDescent="0.25">
      <c r="B194" s="158" t="s">
        <v>98</v>
      </c>
      <c r="C194" s="159"/>
      <c r="D194" s="159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1"/>
      <c r="W194" s="549" t="s">
        <v>100</v>
      </c>
      <c r="X194" s="550"/>
      <c r="Y194" s="550"/>
      <c r="Z194" s="550"/>
      <c r="AA194" s="550"/>
      <c r="AB194" s="550"/>
      <c r="AC194" s="550"/>
      <c r="AD194" s="550"/>
      <c r="AE194" s="550"/>
      <c r="AF194" s="550"/>
      <c r="AG194" s="551"/>
    </row>
    <row r="195" spans="2:33" x14ac:dyDescent="0.25">
      <c r="B195" s="114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7"/>
      <c r="W195" s="403">
        <v>25</v>
      </c>
      <c r="X195" s="404"/>
      <c r="Y195" s="47"/>
      <c r="Z195" s="47"/>
      <c r="AA195" s="47"/>
      <c r="AB195" s="47"/>
      <c r="AC195" s="47"/>
      <c r="AD195" s="47"/>
      <c r="AE195" s="47"/>
      <c r="AF195" s="47"/>
      <c r="AG195" s="72"/>
    </row>
    <row r="196" spans="2:33" x14ac:dyDescent="0.25">
      <c r="B196" s="507" t="s">
        <v>89</v>
      </c>
      <c r="C196" s="508"/>
      <c r="D196" s="118"/>
      <c r="E196" s="509">
        <v>900</v>
      </c>
      <c r="F196" s="509"/>
      <c r="G196" s="119"/>
      <c r="H196" s="509">
        <v>1200</v>
      </c>
      <c r="I196" s="509"/>
      <c r="J196" s="118"/>
      <c r="K196" s="118"/>
      <c r="L196" s="118"/>
      <c r="M196" s="116"/>
      <c r="N196" s="118"/>
      <c r="O196" s="120"/>
      <c r="Q196" s="56"/>
      <c r="R196" s="56"/>
      <c r="S196" s="26"/>
      <c r="T196" s="56"/>
      <c r="U196" s="56"/>
      <c r="AC196" s="56"/>
      <c r="AD196" s="56"/>
      <c r="AE196" s="56"/>
      <c r="AF196" s="56"/>
    </row>
    <row r="197" spans="2:33" x14ac:dyDescent="0.25">
      <c r="B197" s="447">
        <v>500</v>
      </c>
      <c r="C197" s="448"/>
      <c r="D197" s="121"/>
      <c r="E197" s="443">
        <v>105.87</v>
      </c>
      <c r="F197" s="443"/>
      <c r="G197" s="122"/>
      <c r="H197" s="443">
        <v>113.62</v>
      </c>
      <c r="I197" s="443"/>
      <c r="J197" s="121"/>
      <c r="K197" s="121"/>
      <c r="L197" s="121"/>
      <c r="M197" s="122"/>
      <c r="N197" s="123"/>
      <c r="O197" s="124"/>
      <c r="Q197" s="67"/>
      <c r="R197" s="67"/>
      <c r="T197" s="67"/>
      <c r="U197" s="67"/>
      <c r="AC197" s="56"/>
      <c r="AD197" s="56"/>
      <c r="AE197" s="56"/>
      <c r="AF197" s="56"/>
    </row>
    <row r="198" spans="2:33" x14ac:dyDescent="0.25">
      <c r="B198" s="61"/>
      <c r="C198" s="61"/>
      <c r="D198" s="61"/>
      <c r="AC198" s="56"/>
      <c r="AD198" s="56"/>
      <c r="AE198" s="56"/>
      <c r="AF198" s="56"/>
    </row>
    <row r="199" spans="2:33" x14ac:dyDescent="0.25">
      <c r="B199" s="444" t="s">
        <v>101</v>
      </c>
      <c r="C199" s="445"/>
      <c r="D199" s="445"/>
      <c r="E199" s="445"/>
      <c r="F199" s="445"/>
      <c r="G199" s="445"/>
      <c r="H199" s="445"/>
      <c r="I199" s="445"/>
      <c r="J199" s="445"/>
      <c r="K199" s="445"/>
      <c r="L199" s="445"/>
      <c r="M199" s="445"/>
      <c r="N199" s="445"/>
      <c r="O199" s="446"/>
      <c r="AC199" s="56"/>
      <c r="AD199" s="56"/>
      <c r="AE199" s="56"/>
      <c r="AF199" s="56"/>
    </row>
    <row r="200" spans="2:33" x14ac:dyDescent="0.25">
      <c r="B200" s="433">
        <v>0</v>
      </c>
      <c r="C200" s="434"/>
      <c r="D200" s="59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72"/>
      <c r="AC200" s="56"/>
      <c r="AD200" s="56"/>
      <c r="AE200" s="56"/>
      <c r="AF200" s="56"/>
    </row>
    <row r="201" spans="2:33" x14ac:dyDescent="0.25">
      <c r="B201" s="61"/>
      <c r="C201" s="61"/>
      <c r="D201" s="61"/>
      <c r="AC201" s="56"/>
      <c r="AD201" s="56"/>
      <c r="AE201" s="56"/>
      <c r="AF201" s="56"/>
    </row>
    <row r="202" spans="2:33" x14ac:dyDescent="0.25">
      <c r="B202" s="458" t="s">
        <v>151</v>
      </c>
      <c r="C202" s="459"/>
      <c r="D202" s="459"/>
      <c r="E202" s="459"/>
      <c r="F202" s="459"/>
      <c r="G202" s="459"/>
      <c r="H202" s="459"/>
      <c r="I202" s="459"/>
      <c r="J202" s="460"/>
      <c r="AC202" s="56"/>
      <c r="AD202" s="56"/>
      <c r="AE202" s="56"/>
      <c r="AF202" s="56"/>
    </row>
    <row r="203" spans="2:33" x14ac:dyDescent="0.25">
      <c r="B203" s="114"/>
      <c r="C203" s="115"/>
      <c r="D203" s="115"/>
      <c r="E203" s="116"/>
      <c r="F203" s="116"/>
      <c r="J203" s="66"/>
      <c r="AC203" s="56"/>
      <c r="AD203" s="56"/>
      <c r="AE203" s="56"/>
      <c r="AF203" s="56"/>
    </row>
    <row r="204" spans="2:33" x14ac:dyDescent="0.25">
      <c r="B204" s="507" t="s">
        <v>89</v>
      </c>
      <c r="C204" s="508"/>
      <c r="D204" s="118" t="s">
        <v>152</v>
      </c>
      <c r="E204" s="509">
        <v>150</v>
      </c>
      <c r="F204" s="509"/>
      <c r="J204" s="66"/>
      <c r="AC204" s="56"/>
      <c r="AD204" s="56"/>
      <c r="AE204" s="56"/>
      <c r="AF204" s="56"/>
    </row>
    <row r="205" spans="2:33" x14ac:dyDescent="0.25">
      <c r="B205" s="447">
        <v>253</v>
      </c>
      <c r="C205" s="448"/>
      <c r="D205" s="121"/>
      <c r="E205" s="443">
        <v>3.9</v>
      </c>
      <c r="F205" s="443"/>
      <c r="G205" s="47"/>
      <c r="H205" s="47"/>
      <c r="I205" s="47"/>
      <c r="J205" s="72"/>
      <c r="AC205" s="56"/>
      <c r="AD205" s="56"/>
      <c r="AE205" s="56"/>
      <c r="AF205" s="56"/>
    </row>
    <row r="206" spans="2:33" x14ac:dyDescent="0.25">
      <c r="B206" s="61"/>
      <c r="C206" s="61"/>
      <c r="D206" s="61"/>
      <c r="AC206" s="56"/>
      <c r="AD206" s="56"/>
      <c r="AE206" s="56"/>
      <c r="AF206" s="56"/>
    </row>
    <row r="207" spans="2:33" x14ac:dyDescent="0.25">
      <c r="B207" s="61" t="b">
        <f>IF(MODULO!$AK23="PLASTICA",(W195-F217))</f>
        <v>0</v>
      </c>
      <c r="C207" s="61"/>
      <c r="D207" s="61"/>
      <c r="AC207" s="56"/>
      <c r="AD207" s="56"/>
      <c r="AE207" s="56"/>
      <c r="AF207" s="56"/>
    </row>
    <row r="208" spans="2:33" x14ac:dyDescent="0.25">
      <c r="B208" s="61"/>
      <c r="C208" s="61"/>
      <c r="D208" s="61"/>
      <c r="AC208" s="56"/>
      <c r="AD208" s="56"/>
      <c r="AE208" s="56"/>
      <c r="AF208" s="56"/>
    </row>
    <row r="209" spans="2:158" x14ac:dyDescent="0.25">
      <c r="B209" s="61"/>
      <c r="C209" s="61"/>
      <c r="D209" s="61"/>
    </row>
    <row r="210" spans="2:158" x14ac:dyDescent="0.25">
      <c r="B210" s="61"/>
      <c r="C210" s="61"/>
      <c r="D210" s="61"/>
    </row>
    <row r="211" spans="2:158" x14ac:dyDescent="0.25">
      <c r="B211" s="61"/>
      <c r="C211" s="61"/>
      <c r="D211" s="61"/>
    </row>
    <row r="213" spans="2:158" x14ac:dyDescent="0.25">
      <c r="B213" s="456" t="s">
        <v>93</v>
      </c>
      <c r="C213" s="457"/>
      <c r="D213" s="457"/>
      <c r="E213" s="457"/>
      <c r="F213" s="457"/>
      <c r="G213" s="457"/>
      <c r="H213" s="457"/>
      <c r="I213" s="457"/>
      <c r="J213" s="457"/>
      <c r="K213" s="457"/>
      <c r="L213" s="457"/>
      <c r="M213" s="457"/>
      <c r="N213" s="457"/>
      <c r="O213" s="457"/>
      <c r="P213" s="457"/>
      <c r="Q213" s="457"/>
      <c r="R213" s="457"/>
      <c r="S213" s="457"/>
      <c r="T213" s="457"/>
      <c r="U213" s="457"/>
      <c r="V213" s="457"/>
      <c r="W213" s="105"/>
      <c r="X213" s="106"/>
      <c r="Y213" s="107"/>
    </row>
    <row r="214" spans="2:158" x14ac:dyDescent="0.25">
      <c r="B214" s="60"/>
      <c r="W214" s="56"/>
      <c r="X214" s="56"/>
      <c r="Y214" s="108"/>
      <c r="Z214" s="56"/>
      <c r="AQ214" s="259" t="s">
        <v>94</v>
      </c>
      <c r="AR214" s="259"/>
      <c r="AS214" s="259"/>
      <c r="AT214" s="536"/>
      <c r="AW214" s="544" t="s">
        <v>154</v>
      </c>
      <c r="AX214" s="545"/>
      <c r="AY214" s="545"/>
      <c r="AZ214" s="545"/>
      <c r="BA214" s="546"/>
      <c r="BF214" t="s">
        <v>165</v>
      </c>
    </row>
    <row r="215" spans="2:158" x14ac:dyDescent="0.25">
      <c r="B215" s="60"/>
      <c r="W215" s="56"/>
      <c r="X215" s="56"/>
      <c r="Y215" s="108"/>
      <c r="Z215" s="56"/>
      <c r="AQ215" s="259" t="s">
        <v>95</v>
      </c>
      <c r="AR215" s="259"/>
      <c r="AS215" s="259"/>
      <c r="AT215" s="536"/>
      <c r="AW215" s="75" t="s">
        <v>155</v>
      </c>
      <c r="AX215" s="38"/>
      <c r="AY215" s="38"/>
      <c r="AZ215" s="540">
        <v>2.5830000000000002</v>
      </c>
      <c r="BA215" s="541"/>
      <c r="BD215" s="38"/>
      <c r="BE215" s="38"/>
      <c r="BF215" s="96"/>
      <c r="BG215" s="96"/>
    </row>
    <row r="216" spans="2:158" x14ac:dyDescent="0.25">
      <c r="B216" s="60"/>
      <c r="F216" s="373">
        <v>300</v>
      </c>
      <c r="G216" s="373"/>
      <c r="H216" s="56"/>
      <c r="I216" s="373">
        <v>400</v>
      </c>
      <c r="J216" s="373"/>
      <c r="L216" s="373">
        <v>450</v>
      </c>
      <c r="M216" s="373"/>
      <c r="O216" s="373">
        <v>600</v>
      </c>
      <c r="P216" s="373"/>
      <c r="R216" s="373">
        <v>900</v>
      </c>
      <c r="S216" s="373"/>
      <c r="T216" s="26"/>
      <c r="U216" s="373">
        <v>1200</v>
      </c>
      <c r="V216" s="373"/>
      <c r="W216" s="56"/>
      <c r="X216" s="373">
        <v>1300</v>
      </c>
      <c r="Y216" s="374"/>
      <c r="Z216" s="56"/>
      <c r="AA216" s="96"/>
      <c r="AQ216" s="259" t="s">
        <v>96</v>
      </c>
      <c r="AR216" s="259"/>
      <c r="AS216" s="259"/>
      <c r="AT216" s="536"/>
      <c r="AW216" s="75" t="s">
        <v>156</v>
      </c>
      <c r="AX216" s="38"/>
      <c r="AY216" s="38"/>
      <c r="AZ216" s="540">
        <v>3.3915000000000002</v>
      </c>
      <c r="BA216" s="541"/>
      <c r="BD216" s="38"/>
      <c r="BE216" s="38"/>
      <c r="BF216" s="96"/>
      <c r="BG216" s="96"/>
    </row>
    <row r="217" spans="2:158" x14ac:dyDescent="0.25">
      <c r="B217" s="436">
        <v>77</v>
      </c>
      <c r="C217" s="437"/>
      <c r="F217" s="202">
        <v>5.5</v>
      </c>
      <c r="G217" s="202"/>
      <c r="I217" s="202">
        <v>5.5</v>
      </c>
      <c r="J217" s="202"/>
      <c r="L217" s="202">
        <v>5.5</v>
      </c>
      <c r="M217" s="202"/>
      <c r="O217" s="202">
        <v>5.5</v>
      </c>
      <c r="P217" s="202"/>
      <c r="R217" s="202">
        <v>5.5</v>
      </c>
      <c r="S217" s="202"/>
      <c r="U217" s="202">
        <v>5.5</v>
      </c>
      <c r="V217" s="202"/>
      <c r="X217" s="202">
        <v>15</v>
      </c>
      <c r="Y217" s="381"/>
      <c r="AA217" s="96"/>
      <c r="AC217" s="372"/>
      <c r="AD217" s="372"/>
      <c r="AQ217" s="202">
        <v>15</v>
      </c>
      <c r="AR217" s="202"/>
      <c r="AS217" s="202"/>
      <c r="AT217" s="381"/>
      <c r="AW217" s="75" t="s">
        <v>157</v>
      </c>
      <c r="AZ217" s="372">
        <v>4.4520000000000008</v>
      </c>
      <c r="BA217" s="548"/>
      <c r="BF217" s="96"/>
      <c r="BG217" s="96"/>
    </row>
    <row r="218" spans="2:158" x14ac:dyDescent="0.25">
      <c r="B218" s="436">
        <v>101</v>
      </c>
      <c r="C218" s="437"/>
      <c r="F218" s="202">
        <v>5.5</v>
      </c>
      <c r="G218" s="202"/>
      <c r="I218" s="202">
        <v>5.5</v>
      </c>
      <c r="J218" s="202"/>
      <c r="L218" s="202">
        <v>5.5</v>
      </c>
      <c r="M218" s="202"/>
      <c r="O218" s="202">
        <v>5.5</v>
      </c>
      <c r="P218" s="202"/>
      <c r="R218" s="202">
        <v>5.5</v>
      </c>
      <c r="S218" s="202"/>
      <c r="U218" s="202">
        <v>5.5</v>
      </c>
      <c r="V218" s="202"/>
      <c r="X218" s="202">
        <v>15</v>
      </c>
      <c r="Y218" s="381"/>
      <c r="AA218" s="96"/>
      <c r="AC218" s="372"/>
      <c r="AD218" s="372"/>
      <c r="AQ218" s="202">
        <v>15</v>
      </c>
      <c r="AR218" s="202"/>
      <c r="AS218" s="202"/>
      <c r="AT218" s="381"/>
      <c r="AW218" s="75" t="s">
        <v>159</v>
      </c>
      <c r="AX218" s="38"/>
      <c r="AY218" s="38"/>
      <c r="AZ218" s="540">
        <v>4.4520000000000008</v>
      </c>
      <c r="BA218" s="541"/>
      <c r="BD218" s="38"/>
      <c r="BE218" s="38"/>
      <c r="BF218" s="96"/>
      <c r="BG218" s="96"/>
    </row>
    <row r="219" spans="2:158" x14ac:dyDescent="0.25">
      <c r="B219" s="436">
        <v>139</v>
      </c>
      <c r="C219" s="437"/>
      <c r="F219" s="202">
        <v>5.5</v>
      </c>
      <c r="G219" s="202"/>
      <c r="I219" s="202">
        <v>5.5</v>
      </c>
      <c r="J219" s="202"/>
      <c r="L219" s="202">
        <v>5.5</v>
      </c>
      <c r="M219" s="202"/>
      <c r="O219" s="202">
        <v>5.5</v>
      </c>
      <c r="P219" s="202"/>
      <c r="R219" s="202">
        <v>5.5</v>
      </c>
      <c r="S219" s="202"/>
      <c r="U219" s="202">
        <v>5.5</v>
      </c>
      <c r="V219" s="202"/>
      <c r="X219" s="202">
        <v>15</v>
      </c>
      <c r="Y219" s="381"/>
      <c r="AA219" s="96"/>
      <c r="AC219" s="372"/>
      <c r="AD219" s="372"/>
      <c r="AQ219" s="202">
        <v>15</v>
      </c>
      <c r="AR219" s="202"/>
      <c r="AS219" s="202"/>
      <c r="AT219" s="381"/>
      <c r="AW219" s="94" t="s">
        <v>158</v>
      </c>
      <c r="AX219" s="92"/>
      <c r="AY219" s="92"/>
      <c r="AZ219" s="542">
        <v>6.1319999999999997</v>
      </c>
      <c r="BA219" s="543"/>
      <c r="BD219" s="38"/>
      <c r="BE219" s="38"/>
      <c r="BF219" s="96"/>
      <c r="BG219" s="96"/>
    </row>
    <row r="220" spans="2:158" x14ac:dyDescent="0.25">
      <c r="B220" s="436">
        <v>187</v>
      </c>
      <c r="C220" s="437"/>
      <c r="F220" s="202">
        <v>6.5</v>
      </c>
      <c r="G220" s="202"/>
      <c r="I220" s="202">
        <v>6.5</v>
      </c>
      <c r="J220" s="202"/>
      <c r="L220" s="202">
        <v>6.5</v>
      </c>
      <c r="M220" s="202"/>
      <c r="O220" s="202">
        <v>6.5</v>
      </c>
      <c r="P220" s="202"/>
      <c r="R220" s="202">
        <v>6.5</v>
      </c>
      <c r="S220" s="202"/>
      <c r="U220" s="202">
        <v>6.5</v>
      </c>
      <c r="V220" s="202"/>
      <c r="X220" s="202">
        <v>15</v>
      </c>
      <c r="Y220" s="381"/>
      <c r="AA220" s="96"/>
      <c r="AC220" s="372"/>
      <c r="AD220" s="372"/>
      <c r="AQ220" s="202">
        <v>15</v>
      </c>
      <c r="AR220" s="202"/>
      <c r="AS220" s="202"/>
      <c r="AT220" s="381"/>
    </row>
    <row r="221" spans="2:158" x14ac:dyDescent="0.25">
      <c r="B221" s="93" t="s">
        <v>73</v>
      </c>
      <c r="C221" s="26"/>
      <c r="F221" s="202"/>
      <c r="G221" s="202"/>
      <c r="I221" s="202"/>
      <c r="J221" s="202"/>
      <c r="L221" s="202"/>
      <c r="M221" s="202"/>
      <c r="O221" s="202"/>
      <c r="P221" s="202"/>
      <c r="R221" s="202"/>
      <c r="S221" s="202"/>
      <c r="U221" s="202"/>
      <c r="V221" s="202"/>
      <c r="X221" s="202"/>
      <c r="Y221" s="381"/>
      <c r="AA221" s="96"/>
      <c r="AC221" s="372"/>
      <c r="AD221" s="372"/>
      <c r="AQ221" s="202">
        <v>15</v>
      </c>
      <c r="AR221" s="202"/>
      <c r="AS221" s="202"/>
      <c r="AT221" s="381"/>
    </row>
    <row r="222" spans="2:158" x14ac:dyDescent="0.25">
      <c r="B222" s="441">
        <v>251</v>
      </c>
      <c r="C222" s="442"/>
      <c r="D222" s="47"/>
      <c r="E222" s="47"/>
      <c r="F222" s="256">
        <v>6.5</v>
      </c>
      <c r="G222" s="256"/>
      <c r="H222" s="47"/>
      <c r="I222" s="256">
        <v>6.5</v>
      </c>
      <c r="J222" s="256"/>
      <c r="K222" s="47"/>
      <c r="L222" s="256">
        <v>6.5</v>
      </c>
      <c r="M222" s="256"/>
      <c r="N222" s="47"/>
      <c r="O222" s="256">
        <v>6.5</v>
      </c>
      <c r="P222" s="256"/>
      <c r="Q222" s="47"/>
      <c r="R222" s="256">
        <v>6.5</v>
      </c>
      <c r="S222" s="256"/>
      <c r="T222" s="47"/>
      <c r="U222" s="256">
        <v>6.5</v>
      </c>
      <c r="V222" s="256"/>
      <c r="W222" s="47"/>
      <c r="X222" s="256">
        <v>15</v>
      </c>
      <c r="Y222" s="519"/>
      <c r="AA222" s="96"/>
      <c r="AC222" s="372"/>
      <c r="AD222" s="372"/>
      <c r="AQ222" s="256">
        <v>15</v>
      </c>
      <c r="AR222" s="256"/>
      <c r="AS222" s="256"/>
      <c r="AT222" s="519"/>
    </row>
    <row r="223" spans="2:158" ht="15" customHeight="1" x14ac:dyDescent="0.25">
      <c r="DF223" s="125"/>
      <c r="DG223" s="125"/>
      <c r="DH223" s="125"/>
      <c r="DI223" s="125"/>
      <c r="DJ223" s="125"/>
      <c r="DK223" s="125"/>
      <c r="DL223" s="125"/>
      <c r="DM223" s="125"/>
      <c r="DN223" s="125"/>
      <c r="DO223" s="125"/>
      <c r="DP223" s="125"/>
      <c r="DQ223" s="125"/>
      <c r="DR223" s="125"/>
      <c r="DS223" s="125"/>
      <c r="DT223" s="125"/>
      <c r="DU223" s="125"/>
      <c r="DV223" s="125"/>
      <c r="DW223" s="125"/>
      <c r="DX223" s="125"/>
      <c r="DY223" s="125"/>
      <c r="DZ223" s="125"/>
      <c r="EA223" s="125"/>
      <c r="EB223" s="125"/>
      <c r="EC223" s="125"/>
      <c r="ED223" s="125"/>
      <c r="EE223" s="125"/>
      <c r="EF223" s="125"/>
      <c r="EG223" s="125"/>
      <c r="EH223" s="125"/>
      <c r="EI223" s="125"/>
      <c r="EJ223" s="125"/>
      <c r="EK223" s="125"/>
      <c r="EL223" s="125"/>
      <c r="EM223" s="125"/>
      <c r="EN223" s="125"/>
      <c r="EO223" s="125"/>
      <c r="EP223" s="125"/>
      <c r="EQ223" s="125"/>
      <c r="ER223" s="125"/>
      <c r="ES223" s="125"/>
      <c r="ET223" s="125"/>
      <c r="EU223" s="125"/>
      <c r="EV223" s="125"/>
      <c r="EW223" s="125"/>
      <c r="EX223" s="125"/>
      <c r="EY223" s="125"/>
      <c r="EZ223" s="125"/>
      <c r="FA223" s="125"/>
      <c r="FB223" s="125"/>
    </row>
    <row r="224" spans="2:158" ht="15" customHeight="1" x14ac:dyDescent="0.25">
      <c r="AZ224" t="s">
        <v>164</v>
      </c>
      <c r="DF224" s="125"/>
      <c r="DG224" s="125"/>
      <c r="DH224" s="125"/>
      <c r="DI224" s="125"/>
      <c r="DJ224" s="125"/>
      <c r="DK224" s="125"/>
      <c r="DL224" s="125"/>
      <c r="DM224" s="125"/>
      <c r="DN224" s="125"/>
      <c r="DO224" s="125"/>
      <c r="DP224" s="125"/>
      <c r="DQ224" s="125"/>
      <c r="DR224" s="125"/>
      <c r="DS224" s="125"/>
      <c r="DT224" s="125"/>
      <c r="DU224" s="125"/>
      <c r="DV224" s="125"/>
      <c r="DW224" s="125"/>
      <c r="DX224" s="125"/>
      <c r="DY224" s="125"/>
      <c r="DZ224" s="125"/>
      <c r="EA224" s="125"/>
      <c r="EB224" s="125"/>
      <c r="EC224" s="125"/>
      <c r="ED224" s="125"/>
      <c r="EE224" s="125"/>
      <c r="EF224" s="125"/>
      <c r="EG224" s="125"/>
      <c r="EH224" s="125"/>
      <c r="EI224" s="125"/>
      <c r="EJ224" s="125"/>
      <c r="EK224" s="125"/>
      <c r="EL224" s="125"/>
      <c r="EM224" s="125"/>
      <c r="EN224" s="125"/>
      <c r="EO224" s="125"/>
      <c r="EP224" s="125"/>
      <c r="EQ224" s="125"/>
      <c r="ER224" s="125"/>
      <c r="ES224" s="125"/>
      <c r="ET224" s="125"/>
      <c r="EU224" s="125"/>
      <c r="EV224" s="125"/>
      <c r="EW224" s="125"/>
      <c r="EX224" s="125"/>
      <c r="EY224" s="125"/>
      <c r="EZ224" s="125"/>
      <c r="FA224" s="125"/>
      <c r="FB224" s="125"/>
    </row>
    <row r="225" spans="2:159" ht="15" customHeight="1" x14ac:dyDescent="0.25">
      <c r="BO225" s="521" t="s">
        <v>138</v>
      </c>
      <c r="BP225" s="522"/>
      <c r="BQ225" s="523"/>
      <c r="BR225" s="521" t="s">
        <v>139</v>
      </c>
      <c r="BS225" s="522"/>
      <c r="BT225" s="523"/>
      <c r="BU225" s="414" t="s">
        <v>169</v>
      </c>
      <c r="BV225" s="415"/>
      <c r="BW225" s="416"/>
    </row>
    <row r="226" spans="2:159" x14ac:dyDescent="0.25">
      <c r="BO226" s="524"/>
      <c r="BP226" s="525"/>
      <c r="BQ226" s="526"/>
      <c r="BR226" s="524"/>
      <c r="BS226" s="525"/>
      <c r="BT226" s="526"/>
      <c r="BU226" s="557"/>
      <c r="BV226" s="558"/>
      <c r="BW226" s="559"/>
    </row>
    <row r="227" spans="2:159" ht="18.75" customHeight="1" x14ac:dyDescent="0.3">
      <c r="M227" s="406" t="s">
        <v>28</v>
      </c>
      <c r="N227" s="407"/>
      <c r="O227" s="407"/>
      <c r="P227" s="407"/>
      <c r="Q227" s="407"/>
      <c r="R227" s="407"/>
      <c r="S227" s="407"/>
      <c r="T227" s="408"/>
      <c r="U227" s="537"/>
      <c r="V227" s="538"/>
      <c r="W227" s="538"/>
      <c r="X227" s="538"/>
      <c r="Y227" s="538"/>
      <c r="Z227" s="538"/>
      <c r="AA227" s="538"/>
      <c r="AB227" s="539"/>
      <c r="AC227" s="60"/>
      <c r="BO227" s="524"/>
      <c r="BP227" s="525"/>
      <c r="BQ227" s="526"/>
      <c r="BR227" s="524"/>
      <c r="BS227" s="525"/>
      <c r="BT227" s="526"/>
      <c r="BU227" s="417"/>
      <c r="BV227" s="418"/>
      <c r="BW227" s="419"/>
      <c r="BY227" s="367" t="s">
        <v>143</v>
      </c>
      <c r="BZ227" s="367"/>
      <c r="CA227" s="367"/>
      <c r="CB227" s="367"/>
      <c r="CC227" s="367"/>
      <c r="CD227" s="176"/>
      <c r="CE227" s="176"/>
      <c r="CF227" s="176"/>
      <c r="CG227" s="176"/>
      <c r="CH227" s="176"/>
      <c r="CI227" s="147"/>
      <c r="CJ227" s="147"/>
      <c r="CK227" s="147"/>
      <c r="CL227" s="147"/>
      <c r="CM227" s="147"/>
      <c r="CN227" s="147"/>
      <c r="CO227" s="147"/>
      <c r="CP227" s="147"/>
      <c r="CQ227" s="147"/>
      <c r="CR227" s="147"/>
      <c r="CS227" s="147"/>
      <c r="CT227" s="367" t="s">
        <v>143</v>
      </c>
      <c r="CU227" s="367"/>
      <c r="CV227" s="367"/>
      <c r="CW227" s="367"/>
      <c r="CX227" s="147"/>
      <c r="CY227" s="367" t="s">
        <v>144</v>
      </c>
      <c r="CZ227" s="367"/>
      <c r="DA227" s="367"/>
      <c r="DB227" s="367"/>
      <c r="DC227" s="367"/>
    </row>
    <row r="228" spans="2:159" ht="15" customHeight="1" x14ac:dyDescent="0.25">
      <c r="C228" s="511" t="s">
        <v>90</v>
      </c>
      <c r="D228" s="512"/>
      <c r="E228" s="512"/>
      <c r="F228" s="511" t="s">
        <v>83</v>
      </c>
      <c r="G228" s="512"/>
      <c r="H228" s="512"/>
      <c r="I228" s="422" t="s">
        <v>126</v>
      </c>
      <c r="J228" s="422"/>
      <c r="K228" s="422"/>
      <c r="L228" s="422"/>
      <c r="M228" s="422" t="s">
        <v>91</v>
      </c>
      <c r="N228" s="422"/>
      <c r="O228" s="422"/>
      <c r="P228" s="422"/>
      <c r="Q228" s="422" t="s">
        <v>92</v>
      </c>
      <c r="R228" s="422"/>
      <c r="S228" s="422"/>
      <c r="T228" s="423"/>
      <c r="U228" s="421"/>
      <c r="V228" s="421"/>
      <c r="W228" s="421"/>
      <c r="X228" s="421"/>
      <c r="Y228" s="421"/>
      <c r="Z228" s="421"/>
      <c r="AA228" s="421"/>
      <c r="AB228" s="421"/>
      <c r="AC228" s="148"/>
      <c r="AD228" s="71"/>
      <c r="AE228" s="71"/>
      <c r="AF228" s="71"/>
      <c r="AG228" s="71"/>
      <c r="AH228" s="71"/>
      <c r="AI228" s="71"/>
      <c r="AJ228" s="71"/>
      <c r="AK228" s="149"/>
      <c r="AL228" s="410" t="s">
        <v>108</v>
      </c>
      <c r="AM228" s="410"/>
      <c r="AN228" s="410"/>
      <c r="AO228" s="410"/>
      <c r="AP228" s="410"/>
      <c r="AQ228" s="530" t="s">
        <v>130</v>
      </c>
      <c r="AR228" s="530"/>
      <c r="AS228" s="530"/>
      <c r="AT228" s="530"/>
      <c r="AU228" s="530"/>
      <c r="AV228" s="530"/>
      <c r="AW228" s="530"/>
      <c r="AX228" s="530"/>
      <c r="AY228" s="530"/>
      <c r="AZ228" s="531" t="s">
        <v>131</v>
      </c>
      <c r="BA228" s="531"/>
      <c r="BB228" s="531"/>
      <c r="BC228" s="531"/>
      <c r="BD228" s="531"/>
      <c r="BE228" s="547" t="s">
        <v>97</v>
      </c>
      <c r="BF228" s="547"/>
      <c r="BG228" s="547"/>
      <c r="BH228" s="547"/>
      <c r="BI228" s="547"/>
      <c r="BJ228" s="531" t="s">
        <v>132</v>
      </c>
      <c r="BK228" s="531"/>
      <c r="BL228" s="531"/>
      <c r="BM228" s="531"/>
      <c r="BN228" s="532"/>
      <c r="BO228" s="524"/>
      <c r="BP228" s="525"/>
      <c r="BQ228" s="526"/>
      <c r="BR228" s="524"/>
      <c r="BS228" s="525"/>
      <c r="BT228" s="526"/>
      <c r="BU228" s="414" t="s">
        <v>154</v>
      </c>
      <c r="BV228" s="415"/>
      <c r="BW228" s="416"/>
      <c r="BX228" s="78"/>
      <c r="BY228" s="386" t="s">
        <v>162</v>
      </c>
      <c r="BZ228" s="386"/>
      <c r="CA228" s="386"/>
      <c r="CB228" s="386"/>
      <c r="CC228" s="386"/>
      <c r="CD228" s="178"/>
      <c r="CE228" s="177"/>
      <c r="CF228" s="177"/>
      <c r="CG228" s="177"/>
      <c r="CH228" s="177"/>
      <c r="CI228" s="147"/>
      <c r="CJ228" s="383" t="s">
        <v>93</v>
      </c>
      <c r="CK228" s="383"/>
      <c r="CL228" s="383"/>
      <c r="CM228" s="383"/>
      <c r="CN228" s="390" t="s">
        <v>127</v>
      </c>
      <c r="CO228" s="391"/>
      <c r="CP228" s="391"/>
      <c r="CQ228" s="391"/>
      <c r="CR228" s="391"/>
      <c r="CS228" s="145"/>
      <c r="CT228" s="386" t="s">
        <v>163</v>
      </c>
      <c r="CU228" s="386"/>
      <c r="CV228" s="386"/>
      <c r="CW228" s="386"/>
      <c r="CX228" s="147"/>
      <c r="CY228" s="388" t="s">
        <v>103</v>
      </c>
      <c r="CZ228" s="388"/>
      <c r="DA228" s="388"/>
      <c r="DB228" s="388"/>
      <c r="DC228" s="388"/>
      <c r="DW228" s="78"/>
      <c r="DX228" s="78"/>
      <c r="DY228" s="78"/>
      <c r="DZ228" s="78"/>
      <c r="EA228" s="78"/>
      <c r="EB228" s="78"/>
      <c r="EC228" s="78"/>
      <c r="ED228" s="78"/>
      <c r="EE228" s="78"/>
      <c r="EF228" s="78"/>
      <c r="EG228" s="78"/>
      <c r="EH228" s="78"/>
      <c r="EI228" s="78"/>
      <c r="EJ228" s="78"/>
      <c r="EK228" s="78"/>
      <c r="EL228" s="78"/>
      <c r="EM228" s="78"/>
      <c r="EN228" s="78"/>
      <c r="EO228" s="78"/>
      <c r="EP228" s="78"/>
      <c r="EQ228" s="78"/>
      <c r="ER228" s="126"/>
      <c r="ES228" s="126"/>
      <c r="ET228" s="78"/>
      <c r="EU228" s="78"/>
      <c r="EV228" s="78"/>
      <c r="EW228" s="78"/>
      <c r="EX228" s="78"/>
      <c r="EY228" s="78"/>
      <c r="FA228" s="78"/>
      <c r="FB228" s="78"/>
      <c r="FC228" s="78"/>
    </row>
    <row r="229" spans="2:159" ht="15" customHeight="1" x14ac:dyDescent="0.25">
      <c r="C229" s="513"/>
      <c r="D229" s="514"/>
      <c r="E229" s="514"/>
      <c r="F229" s="513"/>
      <c r="G229" s="514"/>
      <c r="H229" s="514"/>
      <c r="I229" s="422"/>
      <c r="J229" s="422"/>
      <c r="K229" s="422"/>
      <c r="L229" s="422"/>
      <c r="M229" s="422"/>
      <c r="N229" s="422"/>
      <c r="O229" s="422"/>
      <c r="P229" s="422"/>
      <c r="Q229" s="422"/>
      <c r="R229" s="422"/>
      <c r="S229" s="422"/>
      <c r="T229" s="423"/>
      <c r="U229" s="421"/>
      <c r="V229" s="421"/>
      <c r="W229" s="421"/>
      <c r="X229" s="421"/>
      <c r="Y229" s="421"/>
      <c r="Z229" s="421"/>
      <c r="AA229" s="421"/>
      <c r="AB229" s="421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410"/>
      <c r="AM229" s="410"/>
      <c r="AN229" s="410"/>
      <c r="AO229" s="410"/>
      <c r="AP229" s="410"/>
      <c r="AQ229" s="530"/>
      <c r="AR229" s="530"/>
      <c r="AS229" s="530"/>
      <c r="AT229" s="530"/>
      <c r="AU229" s="530"/>
      <c r="AV229" s="530"/>
      <c r="AW229" s="530"/>
      <c r="AX229" s="530"/>
      <c r="AY229" s="530"/>
      <c r="AZ229" s="531"/>
      <c r="BA229" s="531"/>
      <c r="BB229" s="531"/>
      <c r="BC229" s="531"/>
      <c r="BD229" s="531"/>
      <c r="BE229" s="547"/>
      <c r="BF229" s="547"/>
      <c r="BG229" s="547"/>
      <c r="BH229" s="547"/>
      <c r="BI229" s="547"/>
      <c r="BJ229" s="531"/>
      <c r="BK229" s="531"/>
      <c r="BL229" s="531"/>
      <c r="BM229" s="531"/>
      <c r="BN229" s="532"/>
      <c r="BO229" s="527"/>
      <c r="BP229" s="528"/>
      <c r="BQ229" s="529"/>
      <c r="BR229" s="527"/>
      <c r="BS229" s="528"/>
      <c r="BT229" s="529"/>
      <c r="BU229" s="417"/>
      <c r="BV229" s="418"/>
      <c r="BW229" s="419"/>
      <c r="BX229" s="78"/>
      <c r="BY229" s="387"/>
      <c r="BZ229" s="387"/>
      <c r="CA229" s="387"/>
      <c r="CB229" s="387"/>
      <c r="CC229" s="387"/>
      <c r="CD229" s="177"/>
      <c r="CE229" s="177"/>
      <c r="CF229" s="177"/>
      <c r="CG229" s="177"/>
      <c r="CH229" s="177"/>
      <c r="CI229" s="147"/>
      <c r="CJ229" s="384"/>
      <c r="CK229" s="384"/>
      <c r="CL229" s="384"/>
      <c r="CM229" s="384"/>
      <c r="CN229" s="392"/>
      <c r="CO229" s="393"/>
      <c r="CP229" s="393"/>
      <c r="CQ229" s="393"/>
      <c r="CR229" s="393"/>
      <c r="CS229" s="145"/>
      <c r="CT229" s="387"/>
      <c r="CU229" s="387"/>
      <c r="CV229" s="387"/>
      <c r="CW229" s="387"/>
      <c r="CX229" s="147"/>
      <c r="CY229" s="389"/>
      <c r="CZ229" s="389"/>
      <c r="DA229" s="389"/>
      <c r="DB229" s="389"/>
      <c r="DC229" s="389"/>
      <c r="DW229" s="78"/>
      <c r="DX229" s="78"/>
      <c r="DY229" s="78"/>
      <c r="DZ229" s="78"/>
      <c r="EA229" s="78"/>
      <c r="EB229" s="78"/>
      <c r="EC229" s="78"/>
      <c r="ED229" s="78"/>
      <c r="EE229" s="78"/>
      <c r="EF229" s="78"/>
      <c r="EG229" s="78"/>
      <c r="EH229" s="78"/>
      <c r="EI229" s="78"/>
      <c r="EJ229" s="78"/>
      <c r="EK229" s="78"/>
      <c r="EL229" s="78"/>
      <c r="EM229" s="78"/>
      <c r="EN229" s="78"/>
      <c r="EO229" s="78"/>
      <c r="EP229" s="78"/>
      <c r="EQ229" s="78"/>
      <c r="ER229" s="126"/>
      <c r="ES229" s="126"/>
      <c r="ET229" s="78"/>
      <c r="EU229" s="78"/>
      <c r="EV229" s="78"/>
      <c r="EW229" s="78"/>
      <c r="EX229" s="78"/>
      <c r="EY229" s="78"/>
      <c r="FA229" s="78"/>
      <c r="FB229" s="78"/>
      <c r="FC229" s="78"/>
    </row>
    <row r="230" spans="2:159" ht="15" customHeight="1" x14ac:dyDescent="0.25">
      <c r="B230" s="77" t="s">
        <v>32</v>
      </c>
      <c r="C230" s="467" t="e">
        <f>INDEX($B$76:$V$83,MATCH(MODULO!P23,$B$76:$B$83,0),MATCH(MODULO!H23,$B$76:$V$76,0))</f>
        <v>#N/A</v>
      </c>
      <c r="D230" s="467"/>
      <c r="E230" s="510"/>
      <c r="F230" s="467" t="e">
        <f>INDEX($B$87:$I$94,MATCH(MODULO!P23,$B$87:$B$94,0),MATCH(MODULO!T23,$B$87:$I$87,0))</f>
        <v>#N/A</v>
      </c>
      <c r="G230" s="467"/>
      <c r="H230" s="510"/>
      <c r="I230" s="402">
        <f>IF(AND(MODULO!K23=""),0,IF(AND(MODULO!K23&lt;=264),300,IF(AND(MODULO!K23&gt;=265,MODULO!K23&lt;=364),400,IF(AND(MODULO!K23&gt;=365,MODULO!K23&lt;=414),450,IF(AND(MODULO!K23&gt;=415,MODULO!K23&lt;=564),600,IF(AND(MODULO!K23&gt;=565,MODULO!K23&lt;=864),900,IF(AND(MODULO!K23&gt;=865,MODULO!K23&lt;=1164),1200,IF(AND(MODULO!K23&gt;=1165),1300,""))))))))</f>
        <v>0</v>
      </c>
      <c r="J230" s="402"/>
      <c r="K230" s="402"/>
      <c r="L230" s="402"/>
      <c r="M230" s="409" t="e">
        <f>IF(MODULO!AK23="METALLO TECNOINOX",0,INDEX($B$98:$X$105,MATCH(MODULO!P23,$B$98:$B$105,0),MATCH(FORMULE!I230,$B$98:$X$98,0)))</f>
        <v>#N/A</v>
      </c>
      <c r="N230" s="409"/>
      <c r="O230" s="409"/>
      <c r="P230" s="409"/>
      <c r="Q230" s="409" t="e">
        <f>IF(MODULO!AK23="METALLO TECNOINOX",0,INDEX($B$109:$X$115,MATCH(I244,$B$109:$B$115,0),MATCH(I230,$B$109:$X$109,0)))</f>
        <v>#N/A</v>
      </c>
      <c r="R230" s="409"/>
      <c r="S230" s="409"/>
      <c r="T230" s="420"/>
      <c r="U230" s="405"/>
      <c r="V230" s="405"/>
      <c r="W230" s="405"/>
      <c r="X230" s="405"/>
      <c r="Y230" s="405"/>
      <c r="Z230" s="405"/>
      <c r="AA230" s="405"/>
      <c r="AB230" s="405"/>
      <c r="AC230" s="173"/>
      <c r="AD230" s="173"/>
      <c r="AE230" s="173"/>
      <c r="AF230" s="173"/>
      <c r="AG230" s="174"/>
      <c r="AH230" s="174"/>
      <c r="AI230" s="174"/>
      <c r="AJ230" s="174"/>
      <c r="AK230" s="174"/>
      <c r="AL230" s="413">
        <f>IF(MODULO!$AK23="PLASTICA",(E205+W195-F217),IF(AND(MODULO!AK23="METALLO TECNOINOX",MODULO!K23&lt;865),E197-F217,IF(AND(MODULO!AK23="METALLO TECNOINOX",MODULO!K23&gt;864),H197-F217,0)))</f>
        <v>0</v>
      </c>
      <c r="AM230" s="413"/>
      <c r="AN230" s="413"/>
      <c r="AO230" s="413"/>
      <c r="AP230" s="413"/>
      <c r="AQ230" s="411" t="b">
        <f>IF(OR(MODULO!AS23="ACCIAIO INOX",MODULO!AS23="CROMO",MODULO!AS23="ROVERE",MODULO!AS23="NOCE"),B200)</f>
        <v>0</v>
      </c>
      <c r="AR230" s="411"/>
      <c r="AS230" s="411"/>
      <c r="AT230" s="411"/>
      <c r="AU230" s="411"/>
      <c r="AV230" s="411"/>
      <c r="AW230" s="411"/>
      <c r="AX230" s="411"/>
      <c r="AY230" s="411"/>
      <c r="AZ230" s="412" t="str">
        <f>IF(OR(MODULO!AG23="VETRO",MODULO!AG23=""),"0",INDEX($B$188:$X$192,MATCH(MODULO!H23,$B$188:$B$192,0),MATCH($I$230,$B$188:$X$188,0)))</f>
        <v>0</v>
      </c>
      <c r="BA230" s="412"/>
      <c r="BB230" s="412"/>
      <c r="BC230" s="412"/>
      <c r="BD230" s="412"/>
      <c r="BE230" s="412" t="str">
        <f>IF(MODULO!AC23="SI",FORMULE!$AA$187,"")</f>
        <v/>
      </c>
      <c r="BF230" s="412"/>
      <c r="BG230" s="412"/>
      <c r="BH230" s="412"/>
      <c r="BI230" s="412"/>
      <c r="BJ230" s="412" t="str">
        <f>IF(OR(MODULO!AG23="METALLO",MODULO!AG23=""),"0",INDEX($AI$188:$BB$192,MATCH($I$244,$AI$188:$AI$192,0),MATCH($I$230,$AI$188:$BB$188,0)))</f>
        <v>0</v>
      </c>
      <c r="BK230" s="412"/>
      <c r="BL230" s="412"/>
      <c r="BM230" s="412"/>
      <c r="BN230" s="412"/>
      <c r="BO230" s="399">
        <f t="shared" ref="BO230:BO240" si="0">IF(AND(P244&gt;9,I244&lt;187),-3.5,0)</f>
        <v>0</v>
      </c>
      <c r="BP230" s="400"/>
      <c r="BQ230" s="400"/>
      <c r="BR230" s="399">
        <f t="shared" ref="BR230:BR240" si="1">IF(AND(P244&gt;9,I244&gt;139),-4,0)</f>
        <v>0</v>
      </c>
      <c r="BS230" s="400"/>
      <c r="BT230" s="401"/>
      <c r="BU230" s="396">
        <f>IF(AND(MODULO!H23=101,MODULO!AK23="PLASTICA"),$AZ$215,IF(AND(MODULO!H23=139,MODULO!AK23="PLASTICA"),$AZ$216,IF(AND(MODULO!H23=187,MODULO!AK23="PLASTICA"),$AZ$217,IF(AND(MODULO!H23="187InLay",MODULO!AK23="PLASTICA"),$AZ$218,IF(AND(MODULO!H23=251,MODULO!AK23="PLASTICA"),$AZ$219,0)))))</f>
        <v>0</v>
      </c>
      <c r="BV230" s="397"/>
      <c r="BW230" s="398"/>
      <c r="BX230" s="175"/>
      <c r="BY230" s="382">
        <f>_xlfn.IFNA(SUM($C$230:$H$230,$M$230:$BW$230),0)</f>
        <v>0</v>
      </c>
      <c r="BZ230" s="382"/>
      <c r="CA230" s="382"/>
      <c r="CB230" s="382"/>
      <c r="CC230" s="382"/>
      <c r="CD230" s="173"/>
      <c r="CE230" s="173"/>
      <c r="CF230" s="173"/>
      <c r="CG230" s="173"/>
      <c r="CH230" s="173"/>
      <c r="CI230" s="179"/>
      <c r="CJ230" s="385" t="str">
        <f>IF(MODULO!$H$23&lt;&gt;"",INDEX($B$216:$Y$222,MATCH(MODULO!$H$23,$B$216:$B$222,0),MATCH($I$230,$B$216:$Y$216,0)),"")</f>
        <v/>
      </c>
      <c r="CK230" s="385"/>
      <c r="CL230" s="385"/>
      <c r="CM230" s="385"/>
      <c r="CN230" s="394">
        <f>IF(MODULO!$AK$23="STANDARD",-$CJ$230,0)</f>
        <v>0</v>
      </c>
      <c r="CO230" s="395"/>
      <c r="CP230" s="395"/>
      <c r="CQ230" s="395"/>
      <c r="CR230" s="395"/>
      <c r="CS230" s="180"/>
      <c r="CT230" s="368">
        <f t="shared" ref="CT230:CT240" si="2">SUM(BY230:CR230)</f>
        <v>0</v>
      </c>
      <c r="CU230" s="368"/>
      <c r="CV230" s="368"/>
      <c r="CW230" s="368"/>
      <c r="CX230" s="181"/>
      <c r="CY230" s="368">
        <f t="shared" ref="CY230:CY240" si="3">IF(CT230="","",CT230*2)</f>
        <v>0</v>
      </c>
      <c r="CZ230" s="368"/>
      <c r="DA230" s="368"/>
      <c r="DB230" s="368"/>
      <c r="DC230" s="368"/>
      <c r="ER230" s="73"/>
      <c r="ES230" s="73"/>
    </row>
    <row r="231" spans="2:159" ht="15" customHeight="1" x14ac:dyDescent="0.25">
      <c r="B231" s="77" t="s">
        <v>33</v>
      </c>
      <c r="C231" s="467" t="e">
        <f>INDEX($B$76:$V$83,MATCH(MODULO!P25,$B$76:$B$83,0),MATCH(MODULO!H25,$B$76:$V$76,0))</f>
        <v>#N/A</v>
      </c>
      <c r="D231" s="467"/>
      <c r="E231" s="510"/>
      <c r="F231" s="467" t="e">
        <f>INDEX($B$87:$I$94,MATCH(MODULO!P25,$B$87:$B$94,0),MATCH(MODULO!T25,$B$87:$I$87,0))</f>
        <v>#N/A</v>
      </c>
      <c r="G231" s="467"/>
      <c r="H231" s="510"/>
      <c r="I231" s="402">
        <f>IF(AND(MODULO!K25=""),0,IF(AND(MODULO!K25&lt;=264),300,IF(AND(MODULO!K25&gt;=265,MODULO!K25&lt;=364),400,IF(AND(MODULO!K25&gt;=365,MODULO!K25&lt;=414),450,IF(AND(MODULO!K25&gt;=415,MODULO!K25&lt;=564),600,IF(AND(MODULO!K25&gt;=565,MODULO!K25&lt;=864),900,IF(AND(MODULO!K25&gt;=865,MODULO!K25&lt;=1164),1200,IF(AND(MODULO!K25&gt;=1165),1300,""))))))))</f>
        <v>0</v>
      </c>
      <c r="J231" s="402"/>
      <c r="K231" s="402"/>
      <c r="L231" s="402"/>
      <c r="M231" s="409" t="e">
        <f>IF(MODULO!AK25="METALLO TECNOINOX",0,INDEX($B$98:$X$105,MATCH(MODULO!P25,$B$98:$B$105,0),MATCH(FORMULE!I231,$B$98:$X$98,0)))</f>
        <v>#N/A</v>
      </c>
      <c r="N231" s="409"/>
      <c r="O231" s="409"/>
      <c r="P231" s="409"/>
      <c r="Q231" s="409" t="e">
        <f>IF(MODULO!AK25="METALLO TECNOINOX",0,INDEX($B$109:$X$115,MATCH(I245,$B$109:$B$115,0),MATCH(I231,$B$109:$X$109,0)))</f>
        <v>#N/A</v>
      </c>
      <c r="R231" s="409"/>
      <c r="S231" s="409"/>
      <c r="T231" s="420"/>
      <c r="U231" s="405"/>
      <c r="V231" s="405"/>
      <c r="W231" s="405"/>
      <c r="X231" s="405"/>
      <c r="Y231" s="405"/>
      <c r="Z231" s="405"/>
      <c r="AA231" s="405"/>
      <c r="AB231" s="405"/>
      <c r="AC231" s="173"/>
      <c r="AD231" s="173"/>
      <c r="AE231" s="173"/>
      <c r="AF231" s="173"/>
      <c r="AG231" s="174"/>
      <c r="AH231" s="174"/>
      <c r="AI231" s="174"/>
      <c r="AJ231" s="174"/>
      <c r="AK231" s="174"/>
      <c r="AL231" s="413">
        <f>IF(MODULO!$AK25="PLASTICA",(E205+W195-F217),IF(AND(MODULO!AK25="METALLO TECNOINOX",MODULO!K25&lt;865),E197-F217,IF(AND(MODULO!AK25="METALLO TECNOINOX",MODULO!K25&gt;864),H197-F217,0)))</f>
        <v>0</v>
      </c>
      <c r="AM231" s="413"/>
      <c r="AN231" s="413"/>
      <c r="AO231" s="413"/>
      <c r="AP231" s="413"/>
      <c r="AQ231" s="411" t="b">
        <f>IF(OR(MODULO!AS25="ACCIAIO INOX",MODULO!AS25="CROMO",MODULO!AS25="ROVERE",MODULO!AS25="NOCE"),B200)</f>
        <v>0</v>
      </c>
      <c r="AR231" s="411"/>
      <c r="AS231" s="411"/>
      <c r="AT231" s="411"/>
      <c r="AU231" s="411"/>
      <c r="AV231" s="411"/>
      <c r="AW231" s="411"/>
      <c r="AX231" s="411"/>
      <c r="AY231" s="411"/>
      <c r="AZ231" s="412" t="str">
        <f>IF(OR(MODULO!AG25="VETRO",MODULO!AG25=""),"0",INDEX($B$188:$X$192,MATCH(MODULO!H25,$B$188:$B$192,0),MATCH($I$231,$B$188:$X$188,0)))</f>
        <v>0</v>
      </c>
      <c r="BA231" s="412"/>
      <c r="BB231" s="412"/>
      <c r="BC231" s="412"/>
      <c r="BD231" s="412"/>
      <c r="BE231" s="412" t="str">
        <f>IF(MODULO!AC25="SI",FORMULE!$AA$187,"")</f>
        <v/>
      </c>
      <c r="BF231" s="412"/>
      <c r="BG231" s="412"/>
      <c r="BH231" s="412"/>
      <c r="BI231" s="412"/>
      <c r="BJ231" s="412" t="str">
        <f>IF(OR(MODULO!AG25="METALLO",MODULO!AG25=""),"0",INDEX($AI$188:$BB$192,MATCH(MODULO!R25,$AI$188:$AI$192,0),MATCH($I$231,$AI$188:$BB$188,0)))</f>
        <v>0</v>
      </c>
      <c r="BK231" s="412"/>
      <c r="BL231" s="412"/>
      <c r="BM231" s="412"/>
      <c r="BN231" s="412"/>
      <c r="BO231" s="399">
        <f t="shared" si="0"/>
        <v>0</v>
      </c>
      <c r="BP231" s="400"/>
      <c r="BQ231" s="400"/>
      <c r="BR231" s="399">
        <f t="shared" si="1"/>
        <v>0</v>
      </c>
      <c r="BS231" s="400"/>
      <c r="BT231" s="401"/>
      <c r="BU231" s="396">
        <f>IF(AND(MODULO!H25=101,MODULO!AK25="PLASTICA"),$AZ$215,IF(AND(MODULO!H25=139,MODULO!AK25="PLASTICA"),$AZ$216,IF(AND(MODULO!H25=187,MODULO!AK25="PLASTICA"),$AZ$217,IF(AND(MODULO!H25="187InLay",MODULO!AK25="PLASTICA"),$AZ$218,IF(AND(MODULO!H25=251,MODULO!AK25="PLASTICA"),$AZ$219,0)))))</f>
        <v>0</v>
      </c>
      <c r="BV231" s="397"/>
      <c r="BW231" s="398"/>
      <c r="BX231" s="175"/>
      <c r="BY231" s="382">
        <f>_xlfn.IFNA(SUM($C$231:$H$231,$M$231:$BW$231),0)</f>
        <v>0</v>
      </c>
      <c r="BZ231" s="382"/>
      <c r="CA231" s="382"/>
      <c r="CB231" s="382"/>
      <c r="CC231" s="382"/>
      <c r="CD231" s="173"/>
      <c r="CE231" s="173"/>
      <c r="CF231" s="173"/>
      <c r="CG231" s="173"/>
      <c r="CH231" s="173"/>
      <c r="CI231" s="179"/>
      <c r="CJ231" s="385" t="str">
        <f>IF(MODULO!$H$25&lt;&gt;"",INDEX($B$216:$Y$222,MATCH(MODULO!$H$25,$B$216:$B$222,0),MATCH($I$231,$B$216:$Y$216,0)),"")</f>
        <v/>
      </c>
      <c r="CK231" s="385"/>
      <c r="CL231" s="385"/>
      <c r="CM231" s="385"/>
      <c r="CN231" s="394">
        <f>IF(MODULO!$AK$25="STANDARD",-$CJ$231,0)</f>
        <v>0</v>
      </c>
      <c r="CO231" s="395"/>
      <c r="CP231" s="395"/>
      <c r="CQ231" s="395"/>
      <c r="CR231" s="395"/>
      <c r="CS231" s="180"/>
      <c r="CT231" s="368">
        <f t="shared" si="2"/>
        <v>0</v>
      </c>
      <c r="CU231" s="368"/>
      <c r="CV231" s="368"/>
      <c r="CW231" s="368"/>
      <c r="CX231" s="181"/>
      <c r="CY231" s="368">
        <f t="shared" si="3"/>
        <v>0</v>
      </c>
      <c r="CZ231" s="368"/>
      <c r="DA231" s="368"/>
      <c r="DB231" s="368"/>
      <c r="DC231" s="368"/>
      <c r="ER231" s="73"/>
      <c r="ES231" s="73"/>
    </row>
    <row r="232" spans="2:159" ht="15" customHeight="1" x14ac:dyDescent="0.25">
      <c r="B232" s="77" t="s">
        <v>34</v>
      </c>
      <c r="C232" s="467" t="e">
        <f>INDEX($B$76:$V$83,MATCH(MODULO!P27,$B$76:$B$83,0),MATCH(MODULO!H27,$B$76:$V$76,0))</f>
        <v>#N/A</v>
      </c>
      <c r="D232" s="467"/>
      <c r="E232" s="510"/>
      <c r="F232" s="467" t="e">
        <f>INDEX($B$87:$I$94,MATCH(MODULO!P27,$B$87:$B$94,0),MATCH(MODULO!T27,$B$87:$I$87,0))</f>
        <v>#N/A</v>
      </c>
      <c r="G232" s="467"/>
      <c r="H232" s="510"/>
      <c r="I232" s="402">
        <f>IF(AND(MODULO!K27=""),0,IF(AND(MODULO!K27&lt;=264),300,IF(AND(MODULO!K27&gt;=265,MODULO!K27&lt;=364),400,IF(AND(MODULO!K27&gt;=365,MODULO!K27&lt;=414),450,IF(AND(MODULO!K27&gt;=415,MODULO!K27&lt;=564),600,IF(AND(MODULO!K27&gt;=565,MODULO!K27&lt;=864),900,IF(AND(MODULO!K27&gt;=865,MODULO!K27&lt;=1164),1200,IF(AND(MODULO!K27&gt;=1165),1300,""))))))))</f>
        <v>0</v>
      </c>
      <c r="J232" s="402"/>
      <c r="K232" s="402"/>
      <c r="L232" s="402"/>
      <c r="M232" s="409" t="e">
        <f>IF(MODULO!AK27="METALLO TECNOINOX",0,INDEX($B$98:$X$105,MATCH(MODULO!P27,$B$98:$B$105,0),MATCH(FORMULE!I232,$B$98:$X$98,0)))</f>
        <v>#N/A</v>
      </c>
      <c r="N232" s="409"/>
      <c r="O232" s="409"/>
      <c r="P232" s="409"/>
      <c r="Q232" s="409" t="e">
        <f>IF(MODULO!AK27="METALLO TECNOINOX",0,INDEX($B$109:$X$115,MATCH(I246,$B$109:$B$115,0),MATCH(I232,$B$109:$X$109,0)))</f>
        <v>#N/A</v>
      </c>
      <c r="R232" s="409"/>
      <c r="S232" s="409"/>
      <c r="T232" s="420"/>
      <c r="U232" s="405"/>
      <c r="V232" s="405"/>
      <c r="W232" s="405"/>
      <c r="X232" s="405"/>
      <c r="Y232" s="405"/>
      <c r="Z232" s="405"/>
      <c r="AA232" s="405"/>
      <c r="AB232" s="405"/>
      <c r="AC232" s="173"/>
      <c r="AD232" s="173"/>
      <c r="AE232" s="173"/>
      <c r="AF232" s="173"/>
      <c r="AG232" s="174"/>
      <c r="AH232" s="174"/>
      <c r="AI232" s="174"/>
      <c r="AJ232" s="174"/>
      <c r="AK232" s="174"/>
      <c r="AL232" s="413">
        <f>IF(MODULO!$AK27="PLASTICA",(E205+W195-F217),IF(AND(MODULO!AK27="METALLO TECNOINOX",MODULO!K27&lt;865),E197-F217,IF(AND(MODULO!AK27="METALLO TECNOINOX",MODULO!K27&gt;864),H197-F217,0)))</f>
        <v>0</v>
      </c>
      <c r="AM232" s="413"/>
      <c r="AN232" s="413"/>
      <c r="AO232" s="413"/>
      <c r="AP232" s="413"/>
      <c r="AQ232" s="411" t="b">
        <f>IF(OR(MODULO!AS27="ACCIAIO INOX",MODULO!AS27="CROMO",MODULO!AS27="ROVERE",MODULO!AS27="NOCE"),B200)</f>
        <v>0</v>
      </c>
      <c r="AR232" s="411"/>
      <c r="AS232" s="411"/>
      <c r="AT232" s="411"/>
      <c r="AU232" s="411"/>
      <c r="AV232" s="411"/>
      <c r="AW232" s="411"/>
      <c r="AX232" s="411"/>
      <c r="AY232" s="411"/>
      <c r="AZ232" s="412" t="str">
        <f>IF(OR(MODULO!AG27="VETRO",MODULO!AG27=""),"0",INDEX($B$188:$X$192,MATCH(MODULO!H27,$B$188:$B$192,0),MATCH($I$232,$B$188:$X$188,0)))</f>
        <v>0</v>
      </c>
      <c r="BA232" s="412"/>
      <c r="BB232" s="412"/>
      <c r="BC232" s="412"/>
      <c r="BD232" s="412"/>
      <c r="BE232" s="412" t="str">
        <f>IF(MODULO!AC27="SI",FORMULE!$AA$187,"")</f>
        <v/>
      </c>
      <c r="BF232" s="412"/>
      <c r="BG232" s="412"/>
      <c r="BH232" s="412"/>
      <c r="BI232" s="412"/>
      <c r="BJ232" s="412" t="str">
        <f>IF(OR(MODULO!AG27="METALLO",MODULO!AG27=""),"0",INDEX($AI$188:$BB$192,MATCH(MODULO!R27,$AI$188:$AI$192,0),MATCH($I$232,$AI$188:$BB$188,0)))</f>
        <v>0</v>
      </c>
      <c r="BK232" s="412"/>
      <c r="BL232" s="412"/>
      <c r="BM232" s="412"/>
      <c r="BN232" s="412"/>
      <c r="BO232" s="399">
        <f t="shared" si="0"/>
        <v>0</v>
      </c>
      <c r="BP232" s="400"/>
      <c r="BQ232" s="400"/>
      <c r="BR232" s="399">
        <f t="shared" si="1"/>
        <v>0</v>
      </c>
      <c r="BS232" s="400"/>
      <c r="BT232" s="401"/>
      <c r="BU232" s="396">
        <f>IF(AND(MODULO!H27=101,MODULO!AK27="PLASTICA"),$AZ$215,IF(AND(MODULO!H27=139,MODULO!AK27="PLASTICA"),$AZ$216,IF(AND(MODULO!H27=187,MODULO!AK27="PLASTICA"),$AZ$217,IF(AND(MODULO!H27="187InLay",MODULO!AK27="PLASTICA"),$AZ$218,IF(AND(MODULO!H27=251,MODULO!AK27="PLASTICA"),$AZ$219,0)))))</f>
        <v>0</v>
      </c>
      <c r="BV232" s="397"/>
      <c r="BW232" s="398"/>
      <c r="BX232" s="175"/>
      <c r="BY232" s="382">
        <f>_xlfn.IFNA(SUM($C$232:$H$232,$M$232:$BW$232),0)</f>
        <v>0</v>
      </c>
      <c r="BZ232" s="382"/>
      <c r="CA232" s="382"/>
      <c r="CB232" s="382"/>
      <c r="CC232" s="382"/>
      <c r="CD232" s="173"/>
      <c r="CE232" s="173"/>
      <c r="CF232" s="173"/>
      <c r="CG232" s="173"/>
      <c r="CH232" s="173"/>
      <c r="CI232" s="179"/>
      <c r="CJ232" s="385" t="str">
        <f>IF(MODULO!$H$27&lt;&gt;"",INDEX($B$216:$Y$222,MATCH(MODULO!$H$27,$B$216:$B$222,0),MATCH($I$232,$B$216:$Y$216,0)),"")</f>
        <v/>
      </c>
      <c r="CK232" s="385"/>
      <c r="CL232" s="385"/>
      <c r="CM232" s="385"/>
      <c r="CN232" s="394">
        <f>IF(MODULO!$AK$27="STANDARD",-$CJ$232,0)</f>
        <v>0</v>
      </c>
      <c r="CO232" s="395"/>
      <c r="CP232" s="395"/>
      <c r="CQ232" s="395"/>
      <c r="CR232" s="395"/>
      <c r="CS232" s="180"/>
      <c r="CT232" s="368">
        <f t="shared" si="2"/>
        <v>0</v>
      </c>
      <c r="CU232" s="368"/>
      <c r="CV232" s="368"/>
      <c r="CW232" s="368"/>
      <c r="CX232" s="181"/>
      <c r="CY232" s="368">
        <f t="shared" si="3"/>
        <v>0</v>
      </c>
      <c r="CZ232" s="368"/>
      <c r="DA232" s="368"/>
      <c r="DB232" s="368"/>
      <c r="DC232" s="368"/>
      <c r="ER232" s="73"/>
      <c r="ES232" s="73"/>
    </row>
    <row r="233" spans="2:159" x14ac:dyDescent="0.25">
      <c r="B233" s="77" t="s">
        <v>35</v>
      </c>
      <c r="C233" s="467" t="e">
        <f>INDEX($B$76:$V$83,MATCH(MODULO!P29,$B$76:$B$83,0),MATCH(MODULO!H29,$B$76:$V$76,0))</f>
        <v>#N/A</v>
      </c>
      <c r="D233" s="467"/>
      <c r="E233" s="510"/>
      <c r="F233" s="467" t="e">
        <f>INDEX($B$87:$I$94,MATCH(MODULO!P29,$B$87:$B$94,0),MATCH(MODULO!T29,$B$87:$I$87,0))</f>
        <v>#N/A</v>
      </c>
      <c r="G233" s="467"/>
      <c r="H233" s="510"/>
      <c r="I233" s="402">
        <f>IF(AND(MODULO!K29=""),0,IF(AND(MODULO!K29&lt;=264),300,IF(AND(MODULO!K29&gt;=265,MODULO!K29&lt;=364),400,IF(AND(MODULO!K29&gt;=365,MODULO!K29&lt;=414),450,IF(AND(MODULO!K29&gt;=415,MODULO!K29&lt;=564),600,IF(AND(MODULO!K29&gt;=565,MODULO!K29&lt;=864),900,IF(AND(MODULO!K29&gt;=865,MODULO!K29&lt;=1164),1200,IF(AND(MODULO!K29&gt;=1165),1300,""))))))))</f>
        <v>0</v>
      </c>
      <c r="J233" s="402"/>
      <c r="K233" s="402"/>
      <c r="L233" s="402"/>
      <c r="M233" s="409" t="e">
        <f>IF(MODULO!AK29="METALLO TECNOINOX",0,INDEX($B$98:$X$105,MATCH(MODULO!P29,$B$98:$B$105,0),MATCH(FORMULE!I233,$B$98:$X$98,0)))</f>
        <v>#N/A</v>
      </c>
      <c r="N233" s="409"/>
      <c r="O233" s="409"/>
      <c r="P233" s="409"/>
      <c r="Q233" s="409" t="e">
        <f>IF(MODULO!AK29="METALLO TECNOINOX",0,INDEX($B$109:$X$115,MATCH(I247,$B$109:$B$115,0),MATCH(I233,$B$109:$X$109,0)))</f>
        <v>#N/A</v>
      </c>
      <c r="R233" s="409"/>
      <c r="S233" s="409"/>
      <c r="T233" s="420"/>
      <c r="U233" s="405"/>
      <c r="V233" s="405"/>
      <c r="W233" s="405"/>
      <c r="X233" s="405"/>
      <c r="Y233" s="405"/>
      <c r="Z233" s="405"/>
      <c r="AA233" s="405"/>
      <c r="AB233" s="405"/>
      <c r="AC233" s="173"/>
      <c r="AD233" s="173"/>
      <c r="AE233" s="173"/>
      <c r="AF233" s="173"/>
      <c r="AG233" s="174"/>
      <c r="AH233" s="174"/>
      <c r="AI233" s="174"/>
      <c r="AJ233" s="174"/>
      <c r="AK233" s="174"/>
      <c r="AL233" s="413">
        <f>IF(MODULO!$AK29="PLASTICA",(E205+W195-F217),IF(AND(MODULO!AK29="METALLO TECNOINOX",MODULO!K29&lt;865),E197-F217,IF(AND(MODULO!AK29="METALLO TECNOINOX",MODULO!K29&gt;864),H197-F217,0)))</f>
        <v>0</v>
      </c>
      <c r="AM233" s="413"/>
      <c r="AN233" s="413"/>
      <c r="AO233" s="413"/>
      <c r="AP233" s="413"/>
      <c r="AQ233" s="411" t="b">
        <f>IF(OR(MODULO!AS29="ACCIAIO INOX",MODULO!AS29="CROMO",MODULO!AS29="ROVERE",MODULO!AS29="NOCE"),B200)</f>
        <v>0</v>
      </c>
      <c r="AR233" s="411"/>
      <c r="AS233" s="411"/>
      <c r="AT233" s="411"/>
      <c r="AU233" s="411"/>
      <c r="AV233" s="411"/>
      <c r="AW233" s="411"/>
      <c r="AX233" s="411"/>
      <c r="AY233" s="411"/>
      <c r="AZ233" s="412" t="str">
        <f>IF(OR(MODULO!AG29="VETRO",MODULO!AG29=""),"0",INDEX($B$188:$X$192,MATCH(MODULO!H29,$B$188:$B$192,0),MATCH($I$233,$B$188:$X$188,0)))</f>
        <v>0</v>
      </c>
      <c r="BA233" s="412"/>
      <c r="BB233" s="412"/>
      <c r="BC233" s="412"/>
      <c r="BD233" s="412"/>
      <c r="BE233" s="412" t="str">
        <f>IF(MODULO!AC29="SI",FORMULE!$AA$187,"")</f>
        <v/>
      </c>
      <c r="BF233" s="412"/>
      <c r="BG233" s="412"/>
      <c r="BH233" s="412"/>
      <c r="BI233" s="412"/>
      <c r="BJ233" s="412" t="str">
        <f>IF(OR(MODULO!AG29="METALLO",MODULO!AG29=""),"0",INDEX($AI$188:$BB$192,MATCH(MODULO!R29,$AI$188:$AI$192,0),MATCH($I$233,$AI$188:$BB$188,0)))</f>
        <v>0</v>
      </c>
      <c r="BK233" s="412"/>
      <c r="BL233" s="412"/>
      <c r="BM233" s="412"/>
      <c r="BN233" s="412"/>
      <c r="BO233" s="399">
        <f t="shared" si="0"/>
        <v>0</v>
      </c>
      <c r="BP233" s="400"/>
      <c r="BQ233" s="400"/>
      <c r="BR233" s="399">
        <f t="shared" si="1"/>
        <v>0</v>
      </c>
      <c r="BS233" s="400"/>
      <c r="BT233" s="401"/>
      <c r="BU233" s="396">
        <f>IF(AND(MODULO!H29=101,MODULO!AK29="PLASTICA"),$AZ$215,IF(AND(MODULO!H29=139,MODULO!AK29="PLASTICA"),$AZ$216,IF(AND(MODULO!H29=187,MODULO!AK29="PLASTICA"),$AZ$217,IF(AND(MODULO!H29="187InLay",MODULO!AK29="PLASTICA"),$AZ$218,IF(AND(MODULO!H29=251,MODULO!AK29="PLASTICA"),$AZ$219,0)))))</f>
        <v>0</v>
      </c>
      <c r="BV233" s="397"/>
      <c r="BW233" s="398"/>
      <c r="BX233" s="175"/>
      <c r="BY233" s="382">
        <f>_xlfn.IFNA(SUM($C$233:$H$233,$M$233:$BW$233),0)</f>
        <v>0</v>
      </c>
      <c r="BZ233" s="382"/>
      <c r="CA233" s="382"/>
      <c r="CB233" s="382"/>
      <c r="CC233" s="382"/>
      <c r="CD233" s="173"/>
      <c r="CE233" s="173"/>
      <c r="CF233" s="173"/>
      <c r="CG233" s="173"/>
      <c r="CH233" s="173"/>
      <c r="CI233" s="182"/>
      <c r="CJ233" s="385" t="str">
        <f>IF(MODULO!$H$29&lt;&gt;"",INDEX($B$216:$Y$222,MATCH(MODULO!$H$29,$B$216:$B$222,0),MATCH($I$233,$B$216:$Y$216,0)),"")</f>
        <v/>
      </c>
      <c r="CK233" s="385"/>
      <c r="CL233" s="385"/>
      <c r="CM233" s="385"/>
      <c r="CN233" s="394">
        <f>IF(MODULO!$AK$29="STANDARD",-$CJ$233,0)</f>
        <v>0</v>
      </c>
      <c r="CO233" s="395"/>
      <c r="CP233" s="395"/>
      <c r="CQ233" s="395"/>
      <c r="CR233" s="395"/>
      <c r="CS233" s="180"/>
      <c r="CT233" s="368">
        <f t="shared" si="2"/>
        <v>0</v>
      </c>
      <c r="CU233" s="368"/>
      <c r="CV233" s="368"/>
      <c r="CW233" s="368"/>
      <c r="CX233" s="150"/>
      <c r="CY233" s="368">
        <f t="shared" si="3"/>
        <v>0</v>
      </c>
      <c r="CZ233" s="368"/>
      <c r="DA233" s="368"/>
      <c r="DB233" s="368"/>
      <c r="DC233" s="368"/>
      <c r="ER233" s="73"/>
      <c r="ES233" s="73"/>
    </row>
    <row r="234" spans="2:159" x14ac:dyDescent="0.25">
      <c r="B234" s="77" t="s">
        <v>36</v>
      </c>
      <c r="C234" s="467" t="e">
        <f>INDEX($B$76:$V$83,MATCH(MODULO!P31,$B$76:$B$83,0),MATCH(MODULO!H31,$B$76:$V$76,0))</f>
        <v>#N/A</v>
      </c>
      <c r="D234" s="467"/>
      <c r="E234" s="510"/>
      <c r="F234" s="467" t="e">
        <f>INDEX($B$87:$I$94,MATCH(MODULO!P31,$B$87:$B$94,0),MATCH(MODULO!T31,$B$87:$I$87,0))</f>
        <v>#N/A</v>
      </c>
      <c r="G234" s="467"/>
      <c r="H234" s="510"/>
      <c r="I234" s="402">
        <f>IF(AND(MODULO!K31=""),0,IF(AND(MODULO!K31&lt;=264),300,IF(AND(MODULO!K31&gt;=265,MODULO!K31&lt;=364),400,IF(AND(MODULO!K31&gt;=365,MODULO!K31&lt;=414),450,IF(AND(MODULO!K31&gt;=415,MODULO!K31&lt;=564),600,IF(AND(MODULO!K31&gt;=565,MODULO!K31&lt;=864),900,IF(AND(MODULO!K31&gt;=865,MODULO!K31&lt;=1164),1200,IF(AND(MODULO!K31&gt;=1165),1300,""))))))))</f>
        <v>0</v>
      </c>
      <c r="J234" s="402"/>
      <c r="K234" s="402"/>
      <c r="L234" s="402"/>
      <c r="M234" s="409" t="e">
        <f>IF(MODULO!AK31="METALLO TECNOINOX",0,INDEX($B$98:$X$105,MATCH(MODULO!P31,$B$98:$B$105,0),MATCH(FORMULE!I234,$B$98:$X$98,0)))</f>
        <v>#N/A</v>
      </c>
      <c r="N234" s="409"/>
      <c r="O234" s="409"/>
      <c r="P234" s="409"/>
      <c r="Q234" s="409" t="e">
        <f>IF(MODULO!AK31="METALLO TECNOINOX",0,INDEX($B$109:$X$115,MATCH(I248,$B$109:$B$115,0),MATCH(I234,$B$109:$X$109,0)))</f>
        <v>#N/A</v>
      </c>
      <c r="R234" s="409"/>
      <c r="S234" s="409"/>
      <c r="T234" s="420"/>
      <c r="U234" s="405"/>
      <c r="V234" s="405"/>
      <c r="W234" s="405"/>
      <c r="X234" s="405"/>
      <c r="Y234" s="405"/>
      <c r="Z234" s="405"/>
      <c r="AA234" s="405"/>
      <c r="AB234" s="405"/>
      <c r="AC234" s="173"/>
      <c r="AD234" s="173"/>
      <c r="AE234" s="173"/>
      <c r="AF234" s="173"/>
      <c r="AG234" s="174"/>
      <c r="AH234" s="174"/>
      <c r="AI234" s="174"/>
      <c r="AJ234" s="174"/>
      <c r="AK234" s="174"/>
      <c r="AL234" s="413">
        <f>IF(MODULO!$AK31="PLASTICA",(E205+W195-F217),IF(AND(MODULO!AK31="METALLO TECNOINOX",MODULO!K31&lt;865),E197-F217,IF(AND(MODULO!AK31="METALLO TECNOINOX",MODULO!K31&gt;864),H197-F217,0)))</f>
        <v>0</v>
      </c>
      <c r="AM234" s="413"/>
      <c r="AN234" s="413"/>
      <c r="AO234" s="413"/>
      <c r="AP234" s="413"/>
      <c r="AQ234" s="411" t="b">
        <f>IF(OR(MODULO!AS31="ACCIAIO INOX",MODULO!AS31="CROMO",MODULO!AS31="ROVERE",MODULO!AS31="NOCE"),B200)</f>
        <v>0</v>
      </c>
      <c r="AR234" s="411"/>
      <c r="AS234" s="411"/>
      <c r="AT234" s="411"/>
      <c r="AU234" s="411"/>
      <c r="AV234" s="411"/>
      <c r="AW234" s="411"/>
      <c r="AX234" s="411"/>
      <c r="AY234" s="411"/>
      <c r="AZ234" s="412" t="str">
        <f>IF(OR(MODULO!AG31="VETRO",MODULO!AG31=""),"0",INDEX($B$188:$X$192,MATCH(MODULO!H31,$B$188:$B$192,0),MATCH($I$234,$B$188:$X$188,0)))</f>
        <v>0</v>
      </c>
      <c r="BA234" s="412"/>
      <c r="BB234" s="412"/>
      <c r="BC234" s="412"/>
      <c r="BD234" s="412"/>
      <c r="BE234" s="412" t="str">
        <f>IF(MODULO!AC31="SI",FORMULE!$AA$187,"")</f>
        <v/>
      </c>
      <c r="BF234" s="412"/>
      <c r="BG234" s="412"/>
      <c r="BH234" s="412"/>
      <c r="BI234" s="412"/>
      <c r="BJ234" s="412" t="str">
        <f>IF(OR(MODULO!AG31="METALLO",MODULO!AG31=""),"0",INDEX($AI$188:$BB$192,MATCH(MODULO!R31,$AI$188:$AI$192,0),MATCH($I$234,$AI$188:$BB$188,0)))</f>
        <v>0</v>
      </c>
      <c r="BK234" s="412"/>
      <c r="BL234" s="412"/>
      <c r="BM234" s="412"/>
      <c r="BN234" s="412"/>
      <c r="BO234" s="399">
        <f t="shared" si="0"/>
        <v>0</v>
      </c>
      <c r="BP234" s="400"/>
      <c r="BQ234" s="400"/>
      <c r="BR234" s="399">
        <f t="shared" si="1"/>
        <v>0</v>
      </c>
      <c r="BS234" s="400"/>
      <c r="BT234" s="401"/>
      <c r="BU234" s="396">
        <f>IF(AND(MODULO!H31=101,MODULO!AK31="PLASTICA"),$AZ$215,IF(AND(MODULO!H31=139,MODULO!AK31="PLASTICA"),$AZ$216,IF(AND(MODULO!H31=187,MODULO!AK31="PLASTICA"),$AZ$217,IF(AND(MODULO!H31="187InLay",MODULO!AK31="PLASTICA"),$AZ$218,IF(AND(MODULO!H31=251,MODULO!AK31="PLASTICA"),$AZ$219,0)))))</f>
        <v>0</v>
      </c>
      <c r="BV234" s="397"/>
      <c r="BW234" s="398"/>
      <c r="BX234" s="175"/>
      <c r="BY234" s="382">
        <f>_xlfn.IFNA(SUM($C$234:$H$234,$M$234:$BW$234),0)</f>
        <v>0</v>
      </c>
      <c r="BZ234" s="382"/>
      <c r="CA234" s="382"/>
      <c r="CB234" s="382"/>
      <c r="CC234" s="382"/>
      <c r="CD234" s="173"/>
      <c r="CE234" s="173"/>
      <c r="CF234" s="173"/>
      <c r="CG234" s="173"/>
      <c r="CH234" s="173"/>
      <c r="CI234" s="182"/>
      <c r="CJ234" s="385" t="str">
        <f>IF(MODULO!$H$31&lt;&gt;"",INDEX($B$216:$Y$222,MATCH(MODULO!$H$31,$B$216:$B$222,0),MATCH($I$234,$B$216:$Y$216,0)),"")</f>
        <v/>
      </c>
      <c r="CK234" s="385"/>
      <c r="CL234" s="385"/>
      <c r="CM234" s="385"/>
      <c r="CN234" s="394">
        <f>IF(MODULO!$AK$31="STANDARD",-$CJ$234,0)</f>
        <v>0</v>
      </c>
      <c r="CO234" s="395"/>
      <c r="CP234" s="395"/>
      <c r="CQ234" s="395"/>
      <c r="CR234" s="395"/>
      <c r="CS234" s="180"/>
      <c r="CT234" s="368">
        <f t="shared" si="2"/>
        <v>0</v>
      </c>
      <c r="CU234" s="368"/>
      <c r="CV234" s="368"/>
      <c r="CW234" s="368"/>
      <c r="CX234" s="150"/>
      <c r="CY234" s="368">
        <f t="shared" si="3"/>
        <v>0</v>
      </c>
      <c r="CZ234" s="368"/>
      <c r="DA234" s="368"/>
      <c r="DB234" s="368"/>
      <c r="DC234" s="368"/>
      <c r="ER234" s="73"/>
      <c r="ES234" s="73"/>
    </row>
    <row r="235" spans="2:159" x14ac:dyDescent="0.25">
      <c r="B235" s="77" t="s">
        <v>37</v>
      </c>
      <c r="C235" s="467" t="e">
        <f>INDEX($B$76:$V$83,MATCH(MODULO!P33,$B$76:$B$83,0),MATCH(MODULO!H33,$B$76:$V$76,0))</f>
        <v>#N/A</v>
      </c>
      <c r="D235" s="467"/>
      <c r="E235" s="510"/>
      <c r="F235" s="467" t="e">
        <f>INDEX($B$87:$I$94,MATCH(MODULO!P33,$B$87:$B$94,0),MATCH(MODULO!T33,$B$87:$I$87,0))</f>
        <v>#N/A</v>
      </c>
      <c r="G235" s="467"/>
      <c r="H235" s="510"/>
      <c r="I235" s="402">
        <f>IF(AND(MODULO!K33=""),0,IF(AND(MODULO!K33&lt;=264),300,IF(AND(MODULO!K33&gt;=265,MODULO!K33&lt;=364),400,IF(AND(MODULO!K33&gt;=365,MODULO!K33&lt;=414),450,IF(AND(MODULO!K33&gt;=415,MODULO!K33&lt;=564),600,IF(AND(MODULO!K33&gt;=565,MODULO!K33&lt;=864),900,IF(AND(MODULO!K33&gt;=865,MODULO!K33&lt;=1164),1200,IF(AND(MODULO!K33&gt;=1165),1300,""))))))))</f>
        <v>0</v>
      </c>
      <c r="J235" s="402"/>
      <c r="K235" s="402"/>
      <c r="L235" s="402"/>
      <c r="M235" s="409" t="e">
        <f>IF(MODULO!AK33="METALLO TECNOINOX",0,INDEX($B$98:$X$105,MATCH(MODULO!P33,$B$98:$B$105,0),MATCH(FORMULE!I235,$B$98:$X$98,0)))</f>
        <v>#N/A</v>
      </c>
      <c r="N235" s="409"/>
      <c r="O235" s="409"/>
      <c r="P235" s="409"/>
      <c r="Q235" s="409" t="e">
        <f>IF(MODULO!AK33="METALLO TECNOINOX",0,INDEX($B$109:$X$115,MATCH(I249,$B$109:$B$115,0),MATCH(I235,$B$109:$X$109,0)))</f>
        <v>#N/A</v>
      </c>
      <c r="R235" s="409"/>
      <c r="S235" s="409"/>
      <c r="T235" s="420"/>
      <c r="U235" s="405"/>
      <c r="V235" s="405"/>
      <c r="W235" s="405"/>
      <c r="X235" s="405"/>
      <c r="Y235" s="405"/>
      <c r="Z235" s="405"/>
      <c r="AA235" s="405"/>
      <c r="AB235" s="405"/>
      <c r="AC235" s="173"/>
      <c r="AD235" s="173"/>
      <c r="AE235" s="173"/>
      <c r="AF235" s="173"/>
      <c r="AG235" s="174"/>
      <c r="AH235" s="174"/>
      <c r="AI235" s="174"/>
      <c r="AJ235" s="174"/>
      <c r="AK235" s="174"/>
      <c r="AL235" s="413">
        <f>IF(MODULO!$AK33="PLASTICA",(E205+W195-F217),IF(AND(MODULO!AK33="METALLO TECNOINOX",MODULO!K33&lt;865),E197-F217,IF(AND(MODULO!AK33="METALLO TECNOINOX",MODULO!K33&gt;864),H197-F217,0)))</f>
        <v>0</v>
      </c>
      <c r="AM235" s="413"/>
      <c r="AN235" s="413"/>
      <c r="AO235" s="413"/>
      <c r="AP235" s="413"/>
      <c r="AQ235" s="411" t="b">
        <f>IF(OR(MODULO!AS33="ACCIAIO INOX",MODULO!AS33="CROMO",MODULO!AS33="ROVERE",MODULO!AS33="NOCE"),B200)</f>
        <v>0</v>
      </c>
      <c r="AR235" s="411"/>
      <c r="AS235" s="411"/>
      <c r="AT235" s="411"/>
      <c r="AU235" s="411"/>
      <c r="AV235" s="411"/>
      <c r="AW235" s="411"/>
      <c r="AX235" s="411"/>
      <c r="AY235" s="411"/>
      <c r="AZ235" s="412" t="str">
        <f>IF(OR(MODULO!AG33="VETRO",MODULO!AG33=""),"0",INDEX($B$188:$X$192,MATCH(MODULO!H33,$B$188:$B$192,0),MATCH($I$235,$B$188:$X$188,0)))</f>
        <v>0</v>
      </c>
      <c r="BA235" s="412"/>
      <c r="BB235" s="412"/>
      <c r="BC235" s="412"/>
      <c r="BD235" s="412"/>
      <c r="BE235" s="412" t="str">
        <f>IF(MODULO!AC33="SI",FORMULE!$AA$187,"")</f>
        <v/>
      </c>
      <c r="BF235" s="412"/>
      <c r="BG235" s="412"/>
      <c r="BH235" s="412"/>
      <c r="BI235" s="412"/>
      <c r="BJ235" s="412" t="str">
        <f>IF(OR(MODULO!AG33="METALLO",MODULO!AG33=""),"0",INDEX($AI$188:$BB$192,MATCH(MODULO!R33,$AI$188:$AI$192,0),MATCH($I$235,$AI$188:$BB$188,0)))</f>
        <v>0</v>
      </c>
      <c r="BK235" s="412"/>
      <c r="BL235" s="412"/>
      <c r="BM235" s="412"/>
      <c r="BN235" s="412"/>
      <c r="BO235" s="399">
        <f t="shared" si="0"/>
        <v>0</v>
      </c>
      <c r="BP235" s="400"/>
      <c r="BQ235" s="400"/>
      <c r="BR235" s="399">
        <f t="shared" si="1"/>
        <v>0</v>
      </c>
      <c r="BS235" s="400"/>
      <c r="BT235" s="401"/>
      <c r="BU235" s="396">
        <f>IF(AND(MODULO!H33=101,MODULO!AK33="PLASTICA"),$AZ$215,IF(AND(MODULO!H33=139,MODULO!AK33="PLASTICA"),$AZ$216,IF(AND(MODULO!H33=187,MODULO!AK33="PLASTICA"),$AZ$217,IF(AND(MODULO!H33="187InLay",MODULO!AK33="PLASTICA"),$AZ$218,IF(AND(MODULO!H33=251,MODULO!AK33="PLASTICA"),$AZ$219,0)))))</f>
        <v>0</v>
      </c>
      <c r="BV235" s="397"/>
      <c r="BW235" s="398"/>
      <c r="BX235" s="175"/>
      <c r="BY235" s="382">
        <f>_xlfn.IFNA(SUM($C$235:$H$235,$M$235:$BW$235),0)</f>
        <v>0</v>
      </c>
      <c r="BZ235" s="382"/>
      <c r="CA235" s="382"/>
      <c r="CB235" s="382"/>
      <c r="CC235" s="382"/>
      <c r="CD235" s="173"/>
      <c r="CE235" s="173"/>
      <c r="CF235" s="173"/>
      <c r="CG235" s="173"/>
      <c r="CH235" s="173"/>
      <c r="CI235" s="182"/>
      <c r="CJ235" s="385" t="str">
        <f>IF(MODULO!$H$33&lt;&gt;"",INDEX($B$216:$Y$222,MATCH(MODULO!$H$33,$B$216:$B$222,0),MATCH($I$235,$B$216:$Y$216,0)),"")</f>
        <v/>
      </c>
      <c r="CK235" s="385"/>
      <c r="CL235" s="385"/>
      <c r="CM235" s="385"/>
      <c r="CN235" s="394">
        <f>IF(MODULO!$AK$33="STANDARD",-$CJ$235,0)</f>
        <v>0</v>
      </c>
      <c r="CO235" s="395"/>
      <c r="CP235" s="395"/>
      <c r="CQ235" s="395"/>
      <c r="CR235" s="395"/>
      <c r="CS235" s="180"/>
      <c r="CT235" s="368">
        <f t="shared" si="2"/>
        <v>0</v>
      </c>
      <c r="CU235" s="368"/>
      <c r="CV235" s="368"/>
      <c r="CW235" s="368"/>
      <c r="CX235" s="150"/>
      <c r="CY235" s="368">
        <f>IF(CT235="","",CT235*2)</f>
        <v>0</v>
      </c>
      <c r="CZ235" s="368"/>
      <c r="DA235" s="368"/>
      <c r="DB235" s="368"/>
      <c r="DC235" s="368"/>
      <c r="ER235" s="73"/>
      <c r="ES235" s="73"/>
    </row>
    <row r="236" spans="2:159" x14ac:dyDescent="0.25">
      <c r="B236" s="77" t="s">
        <v>38</v>
      </c>
      <c r="C236" s="467" t="e">
        <f>INDEX($B$76:$V$83,MATCH(MODULO!P35,$B$76:$B$83,0),MATCH(MODULO!H35,$B$76:$V$76,0))</f>
        <v>#N/A</v>
      </c>
      <c r="D236" s="467"/>
      <c r="E236" s="510"/>
      <c r="F236" s="467" t="e">
        <f>INDEX($B$87:$I$94,MATCH(MODULO!P35,$B$87:$B$94,0),MATCH(MODULO!T35,$B$87:$I$87,0))</f>
        <v>#N/A</v>
      </c>
      <c r="G236" s="467"/>
      <c r="H236" s="510"/>
      <c r="I236" s="402">
        <f>IF(AND(MODULO!K35=""),0,IF(AND(MODULO!K35&lt;=264),300,IF(AND(MODULO!K35&gt;=265,MODULO!K35&lt;=364),400,IF(AND(MODULO!K35&gt;=365,MODULO!K35&lt;=414),450,IF(AND(MODULO!K35&gt;=415,MODULO!K35&lt;=564),600,IF(AND(MODULO!K35&gt;=565,MODULO!K35&lt;=864),900,IF(AND(MODULO!K35&gt;=865,MODULO!K35&lt;=1164),1200,IF(AND(MODULO!K35&gt;=1165),1300,""))))))))</f>
        <v>0</v>
      </c>
      <c r="J236" s="402"/>
      <c r="K236" s="402"/>
      <c r="L236" s="402"/>
      <c r="M236" s="409" t="e">
        <f>IF(MODULO!AK35="METALLO TECNOINOX",0,INDEX($B$98:$X$105,MATCH(MODULO!P35,$B$98:$B$105,0),MATCH(FORMULE!I236,$B$98:$X$98,0)))</f>
        <v>#N/A</v>
      </c>
      <c r="N236" s="409"/>
      <c r="O236" s="409"/>
      <c r="P236" s="409"/>
      <c r="Q236" s="409" t="e">
        <f>IF(MODULO!AK35="METALLO TECNOINOX",0,INDEX($B$109:$X$115,MATCH(I250,$B$109:$B$115,0),MATCH(I236,$B$109:$X$109,0)))</f>
        <v>#N/A</v>
      </c>
      <c r="R236" s="409"/>
      <c r="S236" s="409"/>
      <c r="T236" s="420"/>
      <c r="U236" s="405"/>
      <c r="V236" s="405"/>
      <c r="W236" s="405"/>
      <c r="X236" s="405"/>
      <c r="Y236" s="405"/>
      <c r="Z236" s="405"/>
      <c r="AA236" s="405"/>
      <c r="AB236" s="405"/>
      <c r="AC236" s="173"/>
      <c r="AD236" s="173"/>
      <c r="AE236" s="173"/>
      <c r="AF236" s="173"/>
      <c r="AG236" s="174"/>
      <c r="AH236" s="174"/>
      <c r="AI236" s="174"/>
      <c r="AJ236" s="174"/>
      <c r="AK236" s="174"/>
      <c r="AL236" s="413">
        <f>IF(MODULO!$AK35="PLASTICA",(E205+W195-F217),IF(AND(MODULO!AK35="METALLO TECNOINOX",MODULO!K35&lt;865),E197-F217,IF(AND(MODULO!AK35="METALLO TECNOINOX",MODULO!K35&gt;864),H197-F217,0)))</f>
        <v>0</v>
      </c>
      <c r="AM236" s="413"/>
      <c r="AN236" s="413"/>
      <c r="AO236" s="413"/>
      <c r="AP236" s="413"/>
      <c r="AQ236" s="411" t="b">
        <f>IF(OR(MODULO!AS35="ACCIAIO INOX",MODULO!AS35="CROMO",MODULO!AS35="ROVERE",MODULO!AS35="NOCE"),B200)</f>
        <v>0</v>
      </c>
      <c r="AR236" s="411"/>
      <c r="AS236" s="411"/>
      <c r="AT236" s="411"/>
      <c r="AU236" s="411"/>
      <c r="AV236" s="411"/>
      <c r="AW236" s="411"/>
      <c r="AX236" s="411"/>
      <c r="AY236" s="411"/>
      <c r="AZ236" s="412" t="str">
        <f>IF(OR(MODULO!AG35="VETRO",MODULO!AG35=""),"0",INDEX($B$188:$X$192,MATCH(MODULO!H35,$B$188:$B$192,0),MATCH($I$236,$B$188:$X$188,0)))</f>
        <v>0</v>
      </c>
      <c r="BA236" s="412"/>
      <c r="BB236" s="412"/>
      <c r="BC236" s="412"/>
      <c r="BD236" s="412"/>
      <c r="BE236" s="412" t="str">
        <f>IF(MODULO!AC35="SI",FORMULE!$AA$187,"")</f>
        <v/>
      </c>
      <c r="BF236" s="412"/>
      <c r="BG236" s="412"/>
      <c r="BH236" s="412"/>
      <c r="BI236" s="412"/>
      <c r="BJ236" s="412" t="str">
        <f>IF(OR(MODULO!AG35="METALLO",MODULO!AG35=""),"0",INDEX($AI$188:$BB$192,MATCH(MODULO!R35,$AI$188:$AI$192,0),MATCH($I$236,$AI$188:$BB$188,0)))</f>
        <v>0</v>
      </c>
      <c r="BK236" s="412"/>
      <c r="BL236" s="412"/>
      <c r="BM236" s="412"/>
      <c r="BN236" s="412"/>
      <c r="BO236" s="399">
        <f t="shared" si="0"/>
        <v>0</v>
      </c>
      <c r="BP236" s="400"/>
      <c r="BQ236" s="400"/>
      <c r="BR236" s="399">
        <f t="shared" si="1"/>
        <v>0</v>
      </c>
      <c r="BS236" s="400"/>
      <c r="BT236" s="401"/>
      <c r="BU236" s="396">
        <f>IF(AND(MODULO!H35=101,MODULO!AK35="PLASTICA"),$AZ$215,IF(AND(MODULO!H35=139,MODULO!AK35="PLASTICA"),$AZ$216,IF(AND(MODULO!H35=187,MODULO!AK35="PLASTICA"),$AZ$217,IF(AND(MODULO!H35="187InLay",MODULO!AK35="PLASTICA"),$AZ$218,IF(AND(MODULO!H35=251,MODULO!AK35="PLASTICA"),$AZ$219,0)))))</f>
        <v>0</v>
      </c>
      <c r="BV236" s="397"/>
      <c r="BW236" s="398"/>
      <c r="BX236" s="175"/>
      <c r="BY236" s="382">
        <f>_xlfn.IFNA(SUM($C$236:$H$236,$M$236:$BW$236),0)</f>
        <v>0</v>
      </c>
      <c r="BZ236" s="382"/>
      <c r="CA236" s="382"/>
      <c r="CB236" s="382"/>
      <c r="CC236" s="382"/>
      <c r="CD236" s="173"/>
      <c r="CE236" s="173"/>
      <c r="CF236" s="173"/>
      <c r="CG236" s="173"/>
      <c r="CH236" s="173"/>
      <c r="CI236" s="182"/>
      <c r="CJ236" s="385" t="str">
        <f>IF(MODULO!$H$35&lt;&gt;"",INDEX($B$216:$Y$222,MATCH(MODULO!$H$35,$B$216:$B$222,0),MATCH($I$236,$B$216:$Y$216,0)),"")</f>
        <v/>
      </c>
      <c r="CK236" s="385"/>
      <c r="CL236" s="385"/>
      <c r="CM236" s="385"/>
      <c r="CN236" s="394">
        <f>IF(MODULO!$AK$35="STANDARD",-$CJ$236,0)</f>
        <v>0</v>
      </c>
      <c r="CO236" s="395"/>
      <c r="CP236" s="395"/>
      <c r="CQ236" s="395"/>
      <c r="CR236" s="395"/>
      <c r="CS236" s="180"/>
      <c r="CT236" s="368">
        <f t="shared" si="2"/>
        <v>0</v>
      </c>
      <c r="CU236" s="368"/>
      <c r="CV236" s="368"/>
      <c r="CW236" s="368"/>
      <c r="CX236" s="150"/>
      <c r="CY236" s="368">
        <f t="shared" si="3"/>
        <v>0</v>
      </c>
      <c r="CZ236" s="368"/>
      <c r="DA236" s="368"/>
      <c r="DB236" s="368"/>
      <c r="DC236" s="368"/>
      <c r="ER236" s="73"/>
      <c r="ES236" s="73"/>
    </row>
    <row r="237" spans="2:159" x14ac:dyDescent="0.25">
      <c r="B237" s="77" t="s">
        <v>39</v>
      </c>
      <c r="C237" s="467" t="e">
        <f>INDEX($B$76:$V$83,MATCH(MODULO!P37,$B$76:$B$83,0),MATCH(MODULO!H37,$B$76:$V$76,0))</f>
        <v>#N/A</v>
      </c>
      <c r="D237" s="467"/>
      <c r="E237" s="510"/>
      <c r="F237" s="467" t="e">
        <f>INDEX($B$87:$I$94,MATCH(MODULO!P37,$B$87:$B$94,0),MATCH(MODULO!T37,$B$87:$I$87,0))</f>
        <v>#N/A</v>
      </c>
      <c r="G237" s="467"/>
      <c r="H237" s="510"/>
      <c r="I237" s="402">
        <f>IF(AND(MODULO!K37=""),0,IF(AND(MODULO!K37&lt;=264),300,IF(AND(MODULO!K37&gt;=265,MODULO!K37&lt;=364),400,IF(AND(MODULO!K37&gt;=365,MODULO!K37&lt;=414),450,IF(AND(MODULO!K37&gt;=415,MODULO!K37&lt;=564),600,IF(AND(MODULO!K37&gt;=565,MODULO!K37&lt;=864),900,IF(AND(MODULO!K37&gt;=865,MODULO!K37&lt;=1164),1200,IF(AND(MODULO!K37&gt;=1165),1300,""))))))))</f>
        <v>0</v>
      </c>
      <c r="J237" s="402"/>
      <c r="K237" s="402"/>
      <c r="L237" s="402"/>
      <c r="M237" s="409" t="e">
        <f>IF(MODULO!AK37="METALLO TECNOINOX",0,INDEX($B$98:$X$105,MATCH(MODULO!P37,$B$98:$B$105,0),MATCH(FORMULE!I237,$B$98:$X$98,0)))</f>
        <v>#N/A</v>
      </c>
      <c r="N237" s="409"/>
      <c r="O237" s="409"/>
      <c r="P237" s="409"/>
      <c r="Q237" s="409" t="e">
        <f>IF(MODULO!AK37="METALLO TECNOINOX",0,INDEX($B$109:$X$115,MATCH(I251,$B$109:$B$115,0),MATCH(I237,$B$109:$X$109,0)))</f>
        <v>#N/A</v>
      </c>
      <c r="R237" s="409"/>
      <c r="S237" s="409"/>
      <c r="T237" s="420"/>
      <c r="U237" s="405"/>
      <c r="V237" s="405"/>
      <c r="W237" s="405"/>
      <c r="X237" s="405"/>
      <c r="Y237" s="405"/>
      <c r="Z237" s="405"/>
      <c r="AA237" s="405"/>
      <c r="AB237" s="405"/>
      <c r="AC237" s="173"/>
      <c r="AD237" s="173"/>
      <c r="AE237" s="173"/>
      <c r="AF237" s="173"/>
      <c r="AG237" s="174"/>
      <c r="AH237" s="174"/>
      <c r="AI237" s="174"/>
      <c r="AJ237" s="174"/>
      <c r="AK237" s="174"/>
      <c r="AL237" s="413">
        <f>IF(MODULO!$AK37="PLASTICA",(E205+W195-F217),IF(AND(MODULO!AK37="METALLO TECNOINOX",MODULO!K37&lt;865),E197-F217,IF(AND(MODULO!AK37="METALLO TECNOINOX",MODULO!K37&gt;864),H197-F217,0)))</f>
        <v>0</v>
      </c>
      <c r="AM237" s="413"/>
      <c r="AN237" s="413"/>
      <c r="AO237" s="413"/>
      <c r="AP237" s="413"/>
      <c r="AQ237" s="411" t="b">
        <f>IF(OR(MODULO!AS37="ACCIAIO INOX",MODULO!AS37="CROMO",MODULO!AS37="ROVERE",MODULO!AS37="NOCE"),B200)</f>
        <v>0</v>
      </c>
      <c r="AR237" s="411"/>
      <c r="AS237" s="411"/>
      <c r="AT237" s="411"/>
      <c r="AU237" s="411"/>
      <c r="AV237" s="411"/>
      <c r="AW237" s="411"/>
      <c r="AX237" s="411"/>
      <c r="AY237" s="411"/>
      <c r="AZ237" s="412" t="str">
        <f>IF(OR(MODULO!AG37="VETRO",MODULO!AG37=""),"0",INDEX($B$188:$X$192,MATCH(MODULO!H37,$B$188:$B$192,0),MATCH($I$237,$B$188:$X$188,0)))</f>
        <v>0</v>
      </c>
      <c r="BA237" s="412"/>
      <c r="BB237" s="412"/>
      <c r="BC237" s="412"/>
      <c r="BD237" s="412"/>
      <c r="BE237" s="412" t="str">
        <f>IF(MODULO!AC37="SI",FORMULE!$AA$187,"")</f>
        <v/>
      </c>
      <c r="BF237" s="412"/>
      <c r="BG237" s="412"/>
      <c r="BH237" s="412"/>
      <c r="BI237" s="412"/>
      <c r="BJ237" s="412" t="str">
        <f>IF(OR(MODULO!AG37="METALLO",MODULO!AG37=""),"0",INDEX($AI$188:$BB$192,MATCH(MODULO!R37,$AI$188:$AI$192,0),MATCH($I$237,$AI$188:$BB$188,0)))</f>
        <v>0</v>
      </c>
      <c r="BK237" s="412"/>
      <c r="BL237" s="412"/>
      <c r="BM237" s="412"/>
      <c r="BN237" s="412"/>
      <c r="BO237" s="399">
        <f t="shared" si="0"/>
        <v>0</v>
      </c>
      <c r="BP237" s="400"/>
      <c r="BQ237" s="400"/>
      <c r="BR237" s="399">
        <f t="shared" si="1"/>
        <v>0</v>
      </c>
      <c r="BS237" s="400"/>
      <c r="BT237" s="401"/>
      <c r="BU237" s="396">
        <f>IF(AND(MODULO!H37=101,MODULO!AK37="PLASTICA"),$AZ$215,IF(AND(MODULO!H37=139,MODULO!AK37="PLASTICA"),$AZ$216,IF(AND(MODULO!H37=187,MODULO!AK37="PLASTICA"),$AZ$217,IF(AND(MODULO!H37="187InLay",MODULO!AK37="PLASTICA"),$AZ$218,IF(AND(MODULO!H37=251,MODULO!AK37="PLASTICA"),$AZ$219,0)))))</f>
        <v>0</v>
      </c>
      <c r="BV237" s="397"/>
      <c r="BW237" s="398"/>
      <c r="BX237" s="175"/>
      <c r="BY237" s="382">
        <f>_xlfn.IFNA(SUM($C$237:$H$237,$M$237:$BW$237),0)</f>
        <v>0</v>
      </c>
      <c r="BZ237" s="382"/>
      <c r="CA237" s="382"/>
      <c r="CB237" s="382"/>
      <c r="CC237" s="382"/>
      <c r="CD237" s="173"/>
      <c r="CE237" s="173"/>
      <c r="CF237" s="173"/>
      <c r="CG237" s="173"/>
      <c r="CH237" s="173"/>
      <c r="CI237" s="182"/>
      <c r="CJ237" s="385" t="str">
        <f>IF(MODULO!$H$37&lt;&gt;"",INDEX($B$216:$Y$222,MATCH(MODULO!$H$37,$B$216:$B$222,0),MATCH($I$237,$B$216:$Y$216,0)),"")</f>
        <v/>
      </c>
      <c r="CK237" s="385"/>
      <c r="CL237" s="385"/>
      <c r="CM237" s="385"/>
      <c r="CN237" s="394">
        <f>IF(MODULO!$AK$37="STANDARD",-$CJ$237,0)</f>
        <v>0</v>
      </c>
      <c r="CO237" s="395"/>
      <c r="CP237" s="395"/>
      <c r="CQ237" s="395"/>
      <c r="CR237" s="395"/>
      <c r="CS237" s="180"/>
      <c r="CT237" s="368">
        <f t="shared" si="2"/>
        <v>0</v>
      </c>
      <c r="CU237" s="368"/>
      <c r="CV237" s="368"/>
      <c r="CW237" s="368"/>
      <c r="CX237" s="150"/>
      <c r="CY237" s="368">
        <f t="shared" si="3"/>
        <v>0</v>
      </c>
      <c r="CZ237" s="368"/>
      <c r="DA237" s="368"/>
      <c r="DB237" s="368"/>
      <c r="DC237" s="368"/>
      <c r="ER237" s="73"/>
      <c r="ES237" s="73"/>
    </row>
    <row r="238" spans="2:159" x14ac:dyDescent="0.25">
      <c r="B238" s="77" t="s">
        <v>40</v>
      </c>
      <c r="C238" s="467" t="e">
        <f>INDEX($B$76:$V$83,MATCH(MODULO!P39,$B$76:$B$83,0),MATCH(MODULO!H39,$B$76:$V$76,0))</f>
        <v>#N/A</v>
      </c>
      <c r="D238" s="467"/>
      <c r="E238" s="510"/>
      <c r="F238" s="467" t="e">
        <f>INDEX($B$87:$I$94,MATCH(MODULO!P39,$B$87:$B$94,0),MATCH(MODULO!T39,$B$87:$I$87,0))</f>
        <v>#N/A</v>
      </c>
      <c r="G238" s="467"/>
      <c r="H238" s="510"/>
      <c r="I238" s="402">
        <f>IF(AND(MODULO!K39=""),0,IF(AND(MODULO!K39&lt;=264),300,IF(AND(MODULO!K39&gt;=265,MODULO!K39&lt;=364),400,IF(AND(MODULO!K39&gt;=365,MODULO!K39&lt;=414),450,IF(AND(MODULO!K39&gt;=415,MODULO!K39&lt;=564),600,IF(AND(MODULO!K39&gt;=565,MODULO!K39&lt;=864),900,IF(AND(MODULO!K39&gt;=865,MODULO!K39&lt;=1164),1200,IF(AND(MODULO!K39&gt;=1165),1300,""))))))))</f>
        <v>0</v>
      </c>
      <c r="J238" s="402"/>
      <c r="K238" s="402"/>
      <c r="L238" s="402"/>
      <c r="M238" s="409" t="e">
        <f>IF(MODULO!AK39="METALLO TECNOINOX",0,INDEX($B$98:$X$105,MATCH(MODULO!P39,$B$98:$B$105,0),MATCH(FORMULE!I238,$B$98:$X$98,0)))</f>
        <v>#N/A</v>
      </c>
      <c r="N238" s="409"/>
      <c r="O238" s="409"/>
      <c r="P238" s="409"/>
      <c r="Q238" s="409" t="e">
        <f>IF(MODULO!AK39="METALLO TECNOINOX",0,INDEX($B$109:$X$115,MATCH(I252,$B$109:$B$115,0),MATCH(I238,$B$109:$X$109,0)))</f>
        <v>#N/A</v>
      </c>
      <c r="R238" s="409"/>
      <c r="S238" s="409"/>
      <c r="T238" s="420"/>
      <c r="U238" s="405"/>
      <c r="V238" s="405"/>
      <c r="W238" s="405"/>
      <c r="X238" s="405"/>
      <c r="Y238" s="405"/>
      <c r="Z238" s="405"/>
      <c r="AA238" s="405"/>
      <c r="AB238" s="405"/>
      <c r="AC238" s="173"/>
      <c r="AD238" s="173"/>
      <c r="AE238" s="173"/>
      <c r="AF238" s="173"/>
      <c r="AG238" s="174"/>
      <c r="AH238" s="174"/>
      <c r="AI238" s="174"/>
      <c r="AJ238" s="174"/>
      <c r="AK238" s="174"/>
      <c r="AL238" s="413">
        <f>IF(MODULO!$AK39="PLASTICA",(E205+W195-F217),IF(AND(MODULO!AK39="METALLO TECNOINOX",MODULO!K39&lt;865),E197-F217,IF(AND(MODULO!AK39="METALLO TECNOINOX",MODULO!K39&gt;864),H197-F217,0)))</f>
        <v>0</v>
      </c>
      <c r="AM238" s="413"/>
      <c r="AN238" s="413"/>
      <c r="AO238" s="413"/>
      <c r="AP238" s="413"/>
      <c r="AQ238" s="411" t="b">
        <f>IF(OR(MODULO!AS39="ACCIAIO INOX",MODULO!AS39="CROMO",MODULO!AS39="ROVERE",MODULO!AS39="NOCE"),B200)</f>
        <v>0</v>
      </c>
      <c r="AR238" s="411"/>
      <c r="AS238" s="411"/>
      <c r="AT238" s="411"/>
      <c r="AU238" s="411"/>
      <c r="AV238" s="411"/>
      <c r="AW238" s="411"/>
      <c r="AX238" s="411"/>
      <c r="AY238" s="411"/>
      <c r="AZ238" s="412" t="str">
        <f>IF(OR(MODULO!AG39="VETRO",MODULO!AG39=""),"0",INDEX($B$188:$X$192,MATCH(MODULO!H39,$B$188:$B$192,0),MATCH($I$238,$B$188:$X$188,0)))</f>
        <v>0</v>
      </c>
      <c r="BA238" s="412"/>
      <c r="BB238" s="412"/>
      <c r="BC238" s="412"/>
      <c r="BD238" s="412"/>
      <c r="BE238" s="412" t="str">
        <f>IF(MODULO!AC39="SI",FORMULE!$AA$187,"")</f>
        <v/>
      </c>
      <c r="BF238" s="412"/>
      <c r="BG238" s="412"/>
      <c r="BH238" s="412"/>
      <c r="BI238" s="412"/>
      <c r="BJ238" s="412" t="str">
        <f>IF(OR(MODULO!AG39="METALLO",MODULO!AG39=""),"0",INDEX($AI$188:$BB$192,MATCH(MODULO!R39,$AI$188:$AI$192,0),MATCH($I$238,$AI$188:$BB$188,0)))</f>
        <v>0</v>
      </c>
      <c r="BK238" s="412"/>
      <c r="BL238" s="412"/>
      <c r="BM238" s="412"/>
      <c r="BN238" s="412"/>
      <c r="BO238" s="399">
        <f t="shared" si="0"/>
        <v>0</v>
      </c>
      <c r="BP238" s="400"/>
      <c r="BQ238" s="400"/>
      <c r="BR238" s="399">
        <f t="shared" si="1"/>
        <v>0</v>
      </c>
      <c r="BS238" s="400"/>
      <c r="BT238" s="401"/>
      <c r="BU238" s="396">
        <f>IF(AND(MODULO!H39=101,MODULO!AK39="PLASTICA"),$AZ$215,IF(AND(MODULO!H39=139,MODULO!AK39="PLASTICA"),$AZ$216,IF(AND(MODULO!H39=187,MODULO!AK39="PLASTICA"),$AZ$217,IF(AND(MODULO!H39="187InLay",MODULO!AK39="PLASTICA"),$AZ$218,IF(AND(MODULO!H39=251,MODULO!AK39="PLASTICA"),$AZ$219,0)))))</f>
        <v>0</v>
      </c>
      <c r="BV238" s="397"/>
      <c r="BW238" s="398"/>
      <c r="BX238" s="175"/>
      <c r="BY238" s="382">
        <f>_xlfn.IFNA(SUM($C$238:$H$238,$M$238:$BW$238),0)</f>
        <v>0</v>
      </c>
      <c r="BZ238" s="382"/>
      <c r="CA238" s="382"/>
      <c r="CB238" s="382"/>
      <c r="CC238" s="382"/>
      <c r="CD238" s="173"/>
      <c r="CE238" s="173"/>
      <c r="CF238" s="173"/>
      <c r="CG238" s="173"/>
      <c r="CH238" s="173"/>
      <c r="CI238" s="182"/>
      <c r="CJ238" s="385" t="str">
        <f>IF(MODULO!$H$39&lt;&gt;"",INDEX($B$216:$Y$222,MATCH(MODULO!$H$39,$B$216:$B$222,0),MATCH($I$238,$B$216:$Y$216,0)),"")</f>
        <v/>
      </c>
      <c r="CK238" s="385"/>
      <c r="CL238" s="385"/>
      <c r="CM238" s="385"/>
      <c r="CN238" s="394">
        <f>IF(MODULO!$AK$39="STANDARD",-$CJ$238,0)</f>
        <v>0</v>
      </c>
      <c r="CO238" s="395"/>
      <c r="CP238" s="395"/>
      <c r="CQ238" s="395"/>
      <c r="CR238" s="395"/>
      <c r="CS238" s="180"/>
      <c r="CT238" s="368">
        <f t="shared" si="2"/>
        <v>0</v>
      </c>
      <c r="CU238" s="368"/>
      <c r="CV238" s="368"/>
      <c r="CW238" s="368"/>
      <c r="CX238" s="150"/>
      <c r="CY238" s="368">
        <f t="shared" si="3"/>
        <v>0</v>
      </c>
      <c r="CZ238" s="368"/>
      <c r="DA238" s="368"/>
      <c r="DB238" s="368"/>
      <c r="DC238" s="368"/>
      <c r="ER238" s="73"/>
      <c r="ES238" s="73"/>
    </row>
    <row r="239" spans="2:159" x14ac:dyDescent="0.25">
      <c r="B239" s="77" t="s">
        <v>41</v>
      </c>
      <c r="C239" s="467" t="e">
        <f>INDEX($B$76:$V$83,MATCH(MODULO!P41,$B$76:$B$83,0),MATCH(MODULO!H41,$B$76:$V$76,0))</f>
        <v>#N/A</v>
      </c>
      <c r="D239" s="467"/>
      <c r="E239" s="510"/>
      <c r="F239" s="467" t="e">
        <f>INDEX($B$87:$I$94,MATCH(MODULO!P41,$B$87:$B$94,0),MATCH(MODULO!T41,$B$87:$I$87,0))</f>
        <v>#N/A</v>
      </c>
      <c r="G239" s="467"/>
      <c r="H239" s="510"/>
      <c r="I239" s="402">
        <f>IF(AND(MODULO!K41=""),0,IF(AND(MODULO!K41&lt;=264),300,IF(AND(MODULO!K41&gt;=265,MODULO!K41&lt;=364),400,IF(AND(MODULO!K41&gt;=365,MODULO!K41&lt;=414),450,IF(AND(MODULO!K41&gt;=415,MODULO!K41&lt;=564),600,IF(AND(MODULO!K41&gt;=565,MODULO!K41&lt;=864),900,IF(AND(MODULO!K41&gt;=865,MODULO!K41&lt;=1164),1200,IF(AND(MODULO!K41&gt;=1165),1300,""))))))))</f>
        <v>0</v>
      </c>
      <c r="J239" s="402"/>
      <c r="K239" s="402"/>
      <c r="L239" s="402"/>
      <c r="M239" s="409" t="e">
        <f>IF(MODULO!AK41="METALLO TECNOINOX",0,INDEX($B$98:$X$105,MATCH(MODULO!P41,$B$98:$B$105,0),MATCH(FORMULE!I239,$B$98:$X$98,0)))</f>
        <v>#N/A</v>
      </c>
      <c r="N239" s="409"/>
      <c r="O239" s="409"/>
      <c r="P239" s="409"/>
      <c r="Q239" s="409" t="e">
        <f>IF(MODULO!AK41="METALLO TECNOINOX",0,INDEX($B$109:$X$115,MATCH(I253,$B$109:$B$115,0),MATCH(I239,$B$109:$X$109,0)))</f>
        <v>#N/A</v>
      </c>
      <c r="R239" s="409"/>
      <c r="S239" s="409"/>
      <c r="T239" s="420"/>
      <c r="U239" s="405"/>
      <c r="V239" s="405"/>
      <c r="W239" s="405"/>
      <c r="X239" s="405"/>
      <c r="Y239" s="405"/>
      <c r="Z239" s="405"/>
      <c r="AA239" s="405"/>
      <c r="AB239" s="405"/>
      <c r="AC239" s="173"/>
      <c r="AD239" s="173"/>
      <c r="AE239" s="173"/>
      <c r="AF239" s="173"/>
      <c r="AG239" s="174"/>
      <c r="AH239" s="174"/>
      <c r="AI239" s="174"/>
      <c r="AJ239" s="174"/>
      <c r="AK239" s="174"/>
      <c r="AL239" s="413">
        <f>IF(MODULO!$AK41="PLASTICA",(E205+W195-F217),IF(AND(MODULO!AK41="METALLO TECNOINOX",MODULO!K41&lt;865),E197-F217,IF(AND(MODULO!AK41="METALLO TECNOINOX",MODULO!K41&gt;864),H197-F217,0)))</f>
        <v>0</v>
      </c>
      <c r="AM239" s="413"/>
      <c r="AN239" s="413"/>
      <c r="AO239" s="413"/>
      <c r="AP239" s="413"/>
      <c r="AQ239" s="411" t="b">
        <f>IF(OR(MODULO!AS41="ACCIAIO INOX",MODULO!AS41="CROMO",MODULO!AS41="ROVERE",MODULO!AS41="NOCE"),B200)</f>
        <v>0</v>
      </c>
      <c r="AR239" s="411"/>
      <c r="AS239" s="411"/>
      <c r="AT239" s="411"/>
      <c r="AU239" s="411"/>
      <c r="AV239" s="411"/>
      <c r="AW239" s="411"/>
      <c r="AX239" s="411"/>
      <c r="AY239" s="411"/>
      <c r="AZ239" s="412" t="str">
        <f>IF(OR(MODULO!AG41="VETRO",MODULO!AG41=""),"0",INDEX($B$188:$X$192,MATCH(MODULO!H41,$B$188:$B$192,0),MATCH($I$239,$B$188:$X$188,0)))</f>
        <v>0</v>
      </c>
      <c r="BA239" s="412"/>
      <c r="BB239" s="412"/>
      <c r="BC239" s="412"/>
      <c r="BD239" s="412"/>
      <c r="BE239" s="412" t="str">
        <f>IF(MODULO!AC41="SI",FORMULE!$AA$187,"")</f>
        <v/>
      </c>
      <c r="BF239" s="412"/>
      <c r="BG239" s="412"/>
      <c r="BH239" s="412"/>
      <c r="BI239" s="412"/>
      <c r="BJ239" s="412" t="str">
        <f>IF(OR(MODULO!AG41="METALLO",MODULO!AG41=""),"0",INDEX($AI$188:$BB$192,MATCH(MODULO!R41,$AI$188:$AI$192,0),MATCH($I$239,$AI$188:$BB$188,0)))</f>
        <v>0</v>
      </c>
      <c r="BK239" s="412"/>
      <c r="BL239" s="412"/>
      <c r="BM239" s="412"/>
      <c r="BN239" s="412"/>
      <c r="BO239" s="399">
        <f t="shared" si="0"/>
        <v>0</v>
      </c>
      <c r="BP239" s="400"/>
      <c r="BQ239" s="400"/>
      <c r="BR239" s="399">
        <f t="shared" si="1"/>
        <v>0</v>
      </c>
      <c r="BS239" s="400"/>
      <c r="BT239" s="401"/>
      <c r="BU239" s="396">
        <f>IF(AND(MODULO!H41=101,MODULO!AK41="PLASTICA"),$AZ$215,IF(AND(MODULO!H41=139,MODULO!AK41="PLASTICA"),$AZ$216,IF(AND(MODULO!H41=187,MODULO!AK41="PLASTICA"),$AZ$217,IF(AND(MODULO!H41="187InLay",MODULO!AK41="PLASTICA"),$AZ$218,IF(AND(MODULO!H41=251,MODULO!AK41="PLASTICA"),$AZ$219,0)))))</f>
        <v>0</v>
      </c>
      <c r="BV239" s="397"/>
      <c r="BW239" s="398"/>
      <c r="BX239" s="175"/>
      <c r="BY239" s="382">
        <f>_xlfn.IFNA(SUM($C$239:$H$239,$M$239:$BW$239),0)</f>
        <v>0</v>
      </c>
      <c r="BZ239" s="382"/>
      <c r="CA239" s="382"/>
      <c r="CB239" s="382"/>
      <c r="CC239" s="382"/>
      <c r="CD239" s="173"/>
      <c r="CE239" s="173"/>
      <c r="CF239" s="173"/>
      <c r="CG239" s="173"/>
      <c r="CH239" s="173"/>
      <c r="CI239" s="182"/>
      <c r="CJ239" s="385" t="str">
        <f>IF(MODULO!$H$41&lt;&gt;"",INDEX($B$216:$Y$222,MATCH(MODULO!$H$41,$B$216:$B$222,0),MATCH($I$239,$B$216:$Y$216,0)),"")</f>
        <v/>
      </c>
      <c r="CK239" s="385"/>
      <c r="CL239" s="385"/>
      <c r="CM239" s="385"/>
      <c r="CN239" s="394">
        <f>IF(MODULO!$AK$41="STANDARD",-$CJ$239,0)</f>
        <v>0</v>
      </c>
      <c r="CO239" s="395"/>
      <c r="CP239" s="395"/>
      <c r="CQ239" s="395"/>
      <c r="CR239" s="395"/>
      <c r="CS239" s="180"/>
      <c r="CT239" s="368">
        <f t="shared" si="2"/>
        <v>0</v>
      </c>
      <c r="CU239" s="368"/>
      <c r="CV239" s="368"/>
      <c r="CW239" s="368"/>
      <c r="CX239" s="150"/>
      <c r="CY239" s="368">
        <f t="shared" si="3"/>
        <v>0</v>
      </c>
      <c r="CZ239" s="368"/>
      <c r="DA239" s="368"/>
      <c r="DB239" s="368"/>
      <c r="DC239" s="368"/>
      <c r="ER239" s="73"/>
      <c r="ES239" s="73"/>
    </row>
    <row r="240" spans="2:159" x14ac:dyDescent="0.25">
      <c r="B240" s="77" t="s">
        <v>42</v>
      </c>
      <c r="C240" s="467" t="e">
        <f>INDEX($B$76:$V$83,MATCH(MODULO!P43,$B$76:$B$83,0),MATCH(MODULO!H43,$B$76:$V$76,0))</f>
        <v>#N/A</v>
      </c>
      <c r="D240" s="467"/>
      <c r="E240" s="510"/>
      <c r="F240" s="467" t="e">
        <f>INDEX($B$87:$I$94,MATCH(MODULO!P43,$B$87:$B$94,0),MATCH(MODULO!T43,$B$87:$I$87,0))</f>
        <v>#N/A</v>
      </c>
      <c r="G240" s="467"/>
      <c r="H240" s="510"/>
      <c r="I240" s="402">
        <f>IF(AND(MODULO!K43=""),0,IF(AND(MODULO!K43&lt;=264),300,IF(AND(MODULO!K43&gt;=265,MODULO!K43&lt;=364),400,IF(AND(MODULO!K43&gt;=365,MODULO!K43&lt;=414),450,IF(AND(MODULO!K43&gt;=415,MODULO!K43&lt;=564),600,IF(AND(MODULO!K43&gt;=565,MODULO!K43&lt;=864),900,IF(AND(MODULO!K43&gt;=865,MODULO!K43&lt;=1164),1200,IF(AND(MODULO!K43&gt;=1165),1300,""))))))))</f>
        <v>0</v>
      </c>
      <c r="J240" s="402"/>
      <c r="K240" s="402"/>
      <c r="L240" s="402"/>
      <c r="M240" s="409" t="e">
        <f>IF(MODULO!AK43="METALLO TECNOINOX",0,INDEX($B$98:$X$105,MATCH(MODULO!P43,$B$98:$B$105,0),MATCH(FORMULE!I240,$B$98:$X$98,0)))</f>
        <v>#N/A</v>
      </c>
      <c r="N240" s="409"/>
      <c r="O240" s="409"/>
      <c r="P240" s="409"/>
      <c r="Q240" s="409" t="e">
        <f>IF(MODULO!AK43="METALLO TECNOINOX",0,INDEX($B$109:$X$115,MATCH(I254,$B$109:$B$115,0),MATCH(I240,$B$109:$X$109,0)))</f>
        <v>#N/A</v>
      </c>
      <c r="R240" s="409"/>
      <c r="S240" s="409"/>
      <c r="T240" s="420"/>
      <c r="U240" s="405"/>
      <c r="V240" s="405"/>
      <c r="W240" s="405"/>
      <c r="X240" s="405"/>
      <c r="Y240" s="405"/>
      <c r="Z240" s="405"/>
      <c r="AA240" s="405"/>
      <c r="AB240" s="405"/>
      <c r="AC240" s="173"/>
      <c r="AD240" s="173"/>
      <c r="AE240" s="173"/>
      <c r="AF240" s="173"/>
      <c r="AG240" s="174"/>
      <c r="AH240" s="174"/>
      <c r="AI240" s="174"/>
      <c r="AJ240" s="174"/>
      <c r="AK240" s="174"/>
      <c r="AL240" s="413">
        <f>IF(MODULO!$AK43="PLASTICA",(E205+W195-F217),IF(AND(MODULO!AK43="METALLO TECNOINOX",MODULO!K43&lt;865),E197-F217,IF(AND(MODULO!AK43="METALLO TECNOINOX",MODULO!K43&gt;864),H197-F217,0)))</f>
        <v>0</v>
      </c>
      <c r="AM240" s="413"/>
      <c r="AN240" s="413"/>
      <c r="AO240" s="413"/>
      <c r="AP240" s="413"/>
      <c r="AQ240" s="411" t="b">
        <f>IF(OR(MODULO!AS43="ACCIAIO INOX",MODULO!AS43="CROMO",MODULO!AS43="ROVERE",MODULO!AS43="NOCE"),B200)</f>
        <v>0</v>
      </c>
      <c r="AR240" s="411"/>
      <c r="AS240" s="411"/>
      <c r="AT240" s="411"/>
      <c r="AU240" s="411"/>
      <c r="AV240" s="411"/>
      <c r="AW240" s="411"/>
      <c r="AX240" s="411"/>
      <c r="AY240" s="411"/>
      <c r="AZ240" s="412" t="str">
        <f>IF(OR(MODULO!AG43="VETRO",MODULO!AG43=""),"0",INDEX($B$188:$X$192,MATCH(MODULO!H43,$B$188:$B$192,0),MATCH($I$240,$B$188:$X$188,0)))</f>
        <v>0</v>
      </c>
      <c r="BA240" s="412"/>
      <c r="BB240" s="412"/>
      <c r="BC240" s="412"/>
      <c r="BD240" s="412"/>
      <c r="BE240" s="412" t="str">
        <f>IF(MODULO!AC43="SI",FORMULE!$AA$187,"")</f>
        <v/>
      </c>
      <c r="BF240" s="412"/>
      <c r="BG240" s="412"/>
      <c r="BH240" s="412"/>
      <c r="BI240" s="412"/>
      <c r="BJ240" s="412" t="str">
        <f>IF(OR(MODULO!AG43="METALLO",MODULO!AG43=""),"0",INDEX($AI$188:$BB$192,MATCH(MODULO!R43,$AI$188:$AI$192,0),MATCH($I$240,$AI$188:$BB$188,0)))</f>
        <v>0</v>
      </c>
      <c r="BK240" s="412"/>
      <c r="BL240" s="412"/>
      <c r="BM240" s="412"/>
      <c r="BN240" s="412"/>
      <c r="BO240" s="399">
        <f t="shared" si="0"/>
        <v>0</v>
      </c>
      <c r="BP240" s="400"/>
      <c r="BQ240" s="400"/>
      <c r="BR240" s="399">
        <f t="shared" si="1"/>
        <v>0</v>
      </c>
      <c r="BS240" s="400"/>
      <c r="BT240" s="401"/>
      <c r="BU240" s="396">
        <f>IF(AND(MODULO!H43=101,MODULO!AK43="PLASTICA"),$AZ$215,IF(AND(MODULO!H43=139,MODULO!AK43="PLASTICA"),$AZ$216,IF(AND(MODULO!H43=187,MODULO!AK43="PLASTICA"),$AZ$217,IF(AND(MODULO!H43="187InLay",MODULO!AK43="PLASTICA"),$AZ$218,IF(AND(MODULO!H43=251,MODULO!AK43="PLASTICA"),$AZ$219,0)))))</f>
        <v>0</v>
      </c>
      <c r="BV240" s="397"/>
      <c r="BW240" s="398"/>
      <c r="BX240" s="175"/>
      <c r="BY240" s="382">
        <f>_xlfn.IFNA(SUM($C$240:$H$240,$M$240:$BW$240),0)</f>
        <v>0</v>
      </c>
      <c r="BZ240" s="382"/>
      <c r="CA240" s="382"/>
      <c r="CB240" s="382"/>
      <c r="CC240" s="382"/>
      <c r="CD240" s="173"/>
      <c r="CE240" s="173"/>
      <c r="CF240" s="173"/>
      <c r="CG240" s="173"/>
      <c r="CH240" s="173"/>
      <c r="CI240" s="182"/>
      <c r="CJ240" s="385" t="str">
        <f>IF(MODULO!$H$43&lt;&gt;"",INDEX($B$216:$Y$222,MATCH(MODULO!$H$43,$B$216:$B$222,0),MATCH($I$240,$B$216:$Y$216,0)),"")</f>
        <v/>
      </c>
      <c r="CK240" s="385"/>
      <c r="CL240" s="385"/>
      <c r="CM240" s="385"/>
      <c r="CN240" s="394">
        <f>IF(MODULO!$AK$43="STANDARD",-$CJ$240,0)</f>
        <v>0</v>
      </c>
      <c r="CO240" s="395"/>
      <c r="CP240" s="395"/>
      <c r="CQ240" s="395"/>
      <c r="CR240" s="395"/>
      <c r="CS240" s="180"/>
      <c r="CT240" s="368">
        <f t="shared" si="2"/>
        <v>0</v>
      </c>
      <c r="CU240" s="368"/>
      <c r="CV240" s="368"/>
      <c r="CW240" s="368"/>
      <c r="CX240" s="150"/>
      <c r="CY240" s="368">
        <f t="shared" si="3"/>
        <v>0</v>
      </c>
      <c r="CZ240" s="368"/>
      <c r="DA240" s="368"/>
      <c r="DB240" s="368"/>
      <c r="DC240" s="368"/>
      <c r="ER240" s="73"/>
      <c r="ES240" s="73"/>
    </row>
    <row r="242" spans="2:79" x14ac:dyDescent="0.25">
      <c r="B242" s="556" t="s">
        <v>104</v>
      </c>
      <c r="C242" s="556"/>
      <c r="D242" s="556"/>
      <c r="E242" s="556"/>
      <c r="F242" s="556"/>
      <c r="I242" s="422" t="s">
        <v>4</v>
      </c>
      <c r="J242" s="422"/>
      <c r="K242" s="422"/>
      <c r="L242" s="422"/>
      <c r="P242" s="422" t="s">
        <v>137</v>
      </c>
      <c r="Q242" s="422"/>
      <c r="R242" s="422"/>
      <c r="S242" s="422"/>
      <c r="W242" s="410" t="s">
        <v>148</v>
      </c>
      <c r="X242" s="410"/>
      <c r="Y242" s="410"/>
      <c r="Z242" s="410"/>
      <c r="AA242" s="410"/>
      <c r="AB242" s="410" t="s">
        <v>148</v>
      </c>
      <c r="AC242" s="410"/>
      <c r="AD242" s="410"/>
      <c r="AE242" s="410"/>
      <c r="AF242" s="410"/>
      <c r="AG242" s="410" t="s">
        <v>148</v>
      </c>
      <c r="AH242" s="410"/>
      <c r="AI242" s="410"/>
      <c r="AJ242" s="410"/>
      <c r="AK242" s="410"/>
      <c r="AL242" s="410" t="s">
        <v>148</v>
      </c>
      <c r="AM242" s="410"/>
      <c r="AN242" s="410"/>
      <c r="AO242" s="410"/>
      <c r="AP242" s="410"/>
      <c r="AQ242" s="410" t="s">
        <v>148</v>
      </c>
      <c r="AR242" s="410"/>
      <c r="AS242" s="410"/>
      <c r="AT242" s="410"/>
      <c r="AU242" s="410"/>
      <c r="AV242" s="410" t="s">
        <v>148</v>
      </c>
      <c r="AW242" s="410"/>
      <c r="AX242" s="410"/>
      <c r="AY242" s="410"/>
      <c r="AZ242" s="410"/>
      <c r="BA242" s="410" t="s">
        <v>148</v>
      </c>
      <c r="BB242" s="410"/>
      <c r="BC242" s="410"/>
      <c r="BD242" s="410"/>
      <c r="BE242" s="410"/>
      <c r="BF242" s="410" t="s">
        <v>148</v>
      </c>
      <c r="BG242" s="410"/>
      <c r="BH242" s="410"/>
      <c r="BI242" s="410"/>
      <c r="BJ242" s="410"/>
      <c r="BK242" s="410" t="s">
        <v>148</v>
      </c>
      <c r="BL242" s="410"/>
      <c r="BM242" s="410"/>
      <c r="BN242" s="410"/>
      <c r="BO242" s="410"/>
      <c r="BP242" s="410" t="s">
        <v>148</v>
      </c>
      <c r="BQ242" s="410"/>
      <c r="BR242" s="410"/>
      <c r="BS242" s="410"/>
      <c r="BT242" s="410"/>
      <c r="BU242" s="410" t="s">
        <v>148</v>
      </c>
      <c r="BV242" s="410"/>
      <c r="BW242" s="410"/>
      <c r="BX242" s="410"/>
      <c r="BY242" s="410"/>
      <c r="BZ242" s="145"/>
      <c r="CA242" s="145"/>
    </row>
    <row r="243" spans="2:79" x14ac:dyDescent="0.25">
      <c r="B243" s="556"/>
      <c r="C243" s="556"/>
      <c r="D243" s="556"/>
      <c r="E243" s="556"/>
      <c r="F243" s="556"/>
      <c r="I243" s="422"/>
      <c r="J243" s="422"/>
      <c r="K243" s="422"/>
      <c r="L243" s="422"/>
      <c r="P243" s="422"/>
      <c r="Q243" s="422"/>
      <c r="R243" s="422"/>
      <c r="S243" s="422"/>
      <c r="W243" s="410"/>
      <c r="X243" s="410"/>
      <c r="Y243" s="410"/>
      <c r="Z243" s="410"/>
      <c r="AA243" s="410"/>
      <c r="AB243" s="410"/>
      <c r="AC243" s="410"/>
      <c r="AD243" s="410"/>
      <c r="AE243" s="410"/>
      <c r="AF243" s="410"/>
      <c r="AG243" s="410"/>
      <c r="AH243" s="410"/>
      <c r="AI243" s="410"/>
      <c r="AJ243" s="410"/>
      <c r="AK243" s="410"/>
      <c r="AL243" s="410"/>
      <c r="AM243" s="410"/>
      <c r="AN243" s="410"/>
      <c r="AO243" s="410"/>
      <c r="AP243" s="410"/>
      <c r="AQ243" s="410"/>
      <c r="AR243" s="410"/>
      <c r="AS243" s="410"/>
      <c r="AT243" s="410"/>
      <c r="AU243" s="410"/>
      <c r="AV243" s="410"/>
      <c r="AW243" s="410"/>
      <c r="AX243" s="410"/>
      <c r="AY243" s="410"/>
      <c r="AZ243" s="410"/>
      <c r="BA243" s="410"/>
      <c r="BB243" s="410"/>
      <c r="BC243" s="410"/>
      <c r="BD243" s="410"/>
      <c r="BE243" s="410"/>
      <c r="BF243" s="410"/>
      <c r="BG243" s="410"/>
      <c r="BH243" s="410"/>
      <c r="BI243" s="410"/>
      <c r="BJ243" s="410"/>
      <c r="BK243" s="410"/>
      <c r="BL243" s="410"/>
      <c r="BM243" s="410"/>
      <c r="BN243" s="410"/>
      <c r="BO243" s="410"/>
      <c r="BP243" s="410"/>
      <c r="BQ243" s="410"/>
      <c r="BR243" s="410"/>
      <c r="BS243" s="410"/>
      <c r="BT243" s="410"/>
      <c r="BU243" s="410"/>
      <c r="BV243" s="410"/>
      <c r="BW243" s="410"/>
      <c r="BX243" s="410"/>
      <c r="BY243" s="410"/>
      <c r="BZ243" s="145"/>
      <c r="CA243" s="145"/>
    </row>
    <row r="244" spans="2:79" x14ac:dyDescent="0.25">
      <c r="B244" s="77" t="s">
        <v>32</v>
      </c>
      <c r="C244" s="455" t="str">
        <f>IF(AND(MODULO!X23="SI",MODULO!K23&gt;560),"CONSIGLIATA","")</f>
        <v/>
      </c>
      <c r="D244" s="455"/>
      <c r="E244" s="455"/>
      <c r="F244" s="455"/>
      <c r="H244" s="95" t="s">
        <v>32</v>
      </c>
      <c r="I244" s="402">
        <f>MODULO!H23</f>
        <v>0</v>
      </c>
      <c r="J244" s="402"/>
      <c r="K244" s="402"/>
      <c r="L244" s="402"/>
      <c r="O244" s="95" t="s">
        <v>32</v>
      </c>
      <c r="P244" s="402">
        <f>MODULO!C23</f>
        <v>0</v>
      </c>
      <c r="Q244" s="402"/>
      <c r="R244" s="402"/>
      <c r="S244" s="402"/>
      <c r="W244" s="202">
        <f>MODULO!$P$23</f>
        <v>0</v>
      </c>
      <c r="X244" s="202"/>
      <c r="Y244" s="202">
        <f>IF(MODULO!$AK$23="SU MISURA",MODULO!$P$23-100,0)</f>
        <v>0</v>
      </c>
      <c r="Z244" s="202"/>
      <c r="AA244" s="84" t="str">
        <f>IF($Y$244&gt;290,300,"")</f>
        <v/>
      </c>
      <c r="AB244" s="202">
        <f>MODULO!$P$25</f>
        <v>0</v>
      </c>
      <c r="AC244" s="202"/>
      <c r="AD244" s="202">
        <f>IF(MODULO!$AK$25="SU MISURA",MODULO!$P$25-100,0)</f>
        <v>0</v>
      </c>
      <c r="AE244" s="202"/>
      <c r="AF244" s="113" t="str">
        <f>IF($AD$244&gt;290,300,"")</f>
        <v/>
      </c>
      <c r="AG244" s="202">
        <f>MODULO!$P$27</f>
        <v>0</v>
      </c>
      <c r="AH244" s="202"/>
      <c r="AI244" s="202">
        <f>IF(MODULO!$AK$27="SU MISURA",MODULO!$P$27-100,0)</f>
        <v>0</v>
      </c>
      <c r="AJ244" s="202"/>
      <c r="AK244" s="84" t="str">
        <f>IF($AI$244&gt;290,300,"")</f>
        <v/>
      </c>
      <c r="AL244" s="202">
        <f>MODULO!$P$29</f>
        <v>0</v>
      </c>
      <c r="AM244" s="202"/>
      <c r="AN244" s="202">
        <f>IF(MODULO!$AK$29="SU MISURA",MODULO!$P$29-100,0)</f>
        <v>0</v>
      </c>
      <c r="AO244" s="202"/>
      <c r="AP244" s="84" t="str">
        <f>IF($AN$244&gt;290,300,"")</f>
        <v/>
      </c>
      <c r="AQ244" s="202">
        <f>MODULO!$P$31</f>
        <v>0</v>
      </c>
      <c r="AR244" s="202"/>
      <c r="AS244" s="202">
        <f>IF(MODULO!$AK$31="SU MISURA",MODULO!$P$31-100,0)</f>
        <v>0</v>
      </c>
      <c r="AT244" s="202"/>
      <c r="AU244" s="84" t="str">
        <f>IF($AS$244&gt;290,300,"")</f>
        <v/>
      </c>
      <c r="AV244" s="202">
        <f>MODULO!$P$33</f>
        <v>0</v>
      </c>
      <c r="AW244" s="202"/>
      <c r="AX244" s="202">
        <f>IF(MODULO!$AK$33="SU MISURA",MODULO!$P$33-100,0)</f>
        <v>0</v>
      </c>
      <c r="AY244" s="202"/>
      <c r="AZ244" s="84" t="str">
        <f>IF($AX$244&gt;290,300,"")</f>
        <v/>
      </c>
      <c r="BA244" s="202">
        <f>MODULO!$P$35</f>
        <v>0</v>
      </c>
      <c r="BB244" s="202"/>
      <c r="BC244" s="202">
        <f>IF(MODULO!$AK$35="SU MISURA",MODULO!$P$35-100,0)</f>
        <v>0</v>
      </c>
      <c r="BD244" s="202"/>
      <c r="BE244" s="84" t="str">
        <f>IF($BC$244&gt;290,300,"")</f>
        <v/>
      </c>
      <c r="BF244" s="202">
        <f>MODULO!$P$37</f>
        <v>0</v>
      </c>
      <c r="BG244" s="202"/>
      <c r="BH244" s="202">
        <f>IF(MODULO!$AK$37="SU MISURA",MODULO!$P$37-100,0)</f>
        <v>0</v>
      </c>
      <c r="BI244" s="202"/>
      <c r="BJ244" s="84" t="str">
        <f>IF($BH$244&gt;290,300,"")</f>
        <v/>
      </c>
      <c r="BK244" s="202">
        <f>MODULO!$P$39</f>
        <v>0</v>
      </c>
      <c r="BL244" s="202"/>
      <c r="BM244" s="202">
        <f>IF(MODULO!$AK$39="SU MISURA",MODULO!$P$39-100,0)</f>
        <v>0</v>
      </c>
      <c r="BN244" s="202"/>
      <c r="BO244" s="84" t="str">
        <f>IF($BM$244&gt;290,300,"")</f>
        <v/>
      </c>
      <c r="BP244" s="202">
        <f>MODULO!$P$41</f>
        <v>0</v>
      </c>
      <c r="BQ244" s="202"/>
      <c r="BR244" s="202">
        <f>IF(MODULO!$AK$41="SU MISURA",MODULO!$P$41-100,0)</f>
        <v>0</v>
      </c>
      <c r="BS244" s="202"/>
      <c r="BT244" s="84" t="str">
        <f>IF($BR$244&gt;290,300,"")</f>
        <v/>
      </c>
      <c r="BU244" s="202">
        <f>MODULO!$P$43</f>
        <v>0</v>
      </c>
      <c r="BV244" s="202"/>
      <c r="BW244" s="202">
        <f>IF(MODULO!$AK$43="SU MISURA",MODULO!$P$43-100,0)</f>
        <v>0</v>
      </c>
      <c r="BX244" s="202"/>
      <c r="BY244" s="84" t="str">
        <f>IF($BW$244&gt;290,300,"")</f>
        <v/>
      </c>
    </row>
    <row r="245" spans="2:79" ht="21" x14ac:dyDescent="0.35">
      <c r="B245" s="77" t="s">
        <v>33</v>
      </c>
      <c r="C245" s="455" t="str">
        <f>IF(AND(MODULO!X25="SI",MODULO!K25&gt;560),"CONSIGLIATA","")</f>
        <v/>
      </c>
      <c r="D245" s="455"/>
      <c r="E245" s="455"/>
      <c r="F245" s="455"/>
      <c r="H245" s="95" t="s">
        <v>33</v>
      </c>
      <c r="I245" s="402">
        <f>MODULO!H25</f>
        <v>0</v>
      </c>
      <c r="J245" s="402"/>
      <c r="K245" s="402"/>
      <c r="L245" s="402"/>
      <c r="O245" s="95" t="s">
        <v>33</v>
      </c>
      <c r="P245" s="402">
        <f>MODULO!C25</f>
        <v>0</v>
      </c>
      <c r="Q245" s="402"/>
      <c r="R245" s="402"/>
      <c r="S245" s="402"/>
      <c r="W245" t="s">
        <v>149</v>
      </c>
      <c r="Y245" s="554" t="s">
        <v>32</v>
      </c>
      <c r="Z245" s="555"/>
      <c r="AA245" s="84" t="str">
        <f>IF($Y$244&gt;340,350,"")</f>
        <v/>
      </c>
      <c r="AB245" t="s">
        <v>149</v>
      </c>
      <c r="AD245" s="554" t="s">
        <v>33</v>
      </c>
      <c r="AE245" s="555"/>
      <c r="AF245" s="113" t="str">
        <f>IF($AD$244&gt;340,350,"")</f>
        <v/>
      </c>
      <c r="AG245" t="s">
        <v>149</v>
      </c>
      <c r="AI245" s="554" t="s">
        <v>34</v>
      </c>
      <c r="AJ245" s="555"/>
      <c r="AK245" s="84" t="str">
        <f>IF($AI$244&gt;340,350,"")</f>
        <v/>
      </c>
      <c r="AL245" t="s">
        <v>149</v>
      </c>
      <c r="AN245" s="554" t="s">
        <v>35</v>
      </c>
      <c r="AO245" s="555"/>
      <c r="AP245" s="84" t="str">
        <f>IF($AN$244&gt;340,350,"")</f>
        <v/>
      </c>
      <c r="AQ245" t="s">
        <v>149</v>
      </c>
      <c r="AS245" s="554" t="s">
        <v>36</v>
      </c>
      <c r="AT245" s="555"/>
      <c r="AU245" s="84" t="str">
        <f>IF($AS$244&gt;340,350,"")</f>
        <v/>
      </c>
      <c r="AV245" t="s">
        <v>149</v>
      </c>
      <c r="AX245" s="554" t="s">
        <v>37</v>
      </c>
      <c r="AY245" s="555"/>
      <c r="AZ245" s="84" t="str">
        <f>IF($AX$244&gt;340,350,"")</f>
        <v/>
      </c>
      <c r="BA245" t="s">
        <v>149</v>
      </c>
      <c r="BC245" s="554" t="s">
        <v>38</v>
      </c>
      <c r="BD245" s="555"/>
      <c r="BE245" s="84" t="str">
        <f>IF($BC$244&gt;340,350,"")</f>
        <v/>
      </c>
      <c r="BF245" t="s">
        <v>149</v>
      </c>
      <c r="BH245" s="554" t="s">
        <v>39</v>
      </c>
      <c r="BI245" s="555"/>
      <c r="BJ245" s="84" t="str">
        <f>IF($BH$244&gt;340,350,"")</f>
        <v/>
      </c>
      <c r="BK245" t="s">
        <v>149</v>
      </c>
      <c r="BM245" s="554" t="s">
        <v>40</v>
      </c>
      <c r="BN245" s="555"/>
      <c r="BO245" s="84" t="str">
        <f>IF($BM$244&gt;340,350,"")</f>
        <v/>
      </c>
      <c r="BP245" t="s">
        <v>149</v>
      </c>
      <c r="BR245" s="554" t="s">
        <v>41</v>
      </c>
      <c r="BS245" s="555"/>
      <c r="BT245" s="84" t="str">
        <f>IF($BR$244&gt;340,350,"")</f>
        <v/>
      </c>
      <c r="BU245" t="s">
        <v>149</v>
      </c>
      <c r="BW245" s="554" t="s">
        <v>42</v>
      </c>
      <c r="BX245" s="555"/>
      <c r="BY245" s="84" t="str">
        <f>IF($BW$244&gt;340,350,"")</f>
        <v/>
      </c>
    </row>
    <row r="246" spans="2:79" x14ac:dyDescent="0.25">
      <c r="B246" s="77" t="s">
        <v>34</v>
      </c>
      <c r="C246" s="455" t="str">
        <f>IF(AND(MODULO!X27="SI",MODULO!K27&gt;560),"CONSIGLIATA","")</f>
        <v/>
      </c>
      <c r="D246" s="455"/>
      <c r="E246" s="455"/>
      <c r="F246" s="455"/>
      <c r="H246" s="95" t="s">
        <v>34</v>
      </c>
      <c r="I246" s="402">
        <f>MODULO!H27</f>
        <v>0</v>
      </c>
      <c r="J246" s="402"/>
      <c r="K246" s="402"/>
      <c r="L246" s="402"/>
      <c r="O246" s="95" t="s">
        <v>34</v>
      </c>
      <c r="P246" s="402">
        <f>MODULO!C27</f>
        <v>0</v>
      </c>
      <c r="Q246" s="402"/>
      <c r="R246" s="402"/>
      <c r="S246" s="402"/>
      <c r="AA246" s="84" t="str">
        <f>IF($Y$244&gt;390,400,"")</f>
        <v/>
      </c>
      <c r="AF246" s="113" t="str">
        <f>IF($AD$244&gt;390,400,"")</f>
        <v/>
      </c>
      <c r="AK246" s="84" t="str">
        <f>IF($AI$244&gt;390,400,"")</f>
        <v/>
      </c>
      <c r="AP246" s="84" t="str">
        <f>IF($AN$244&gt;390,400,"")</f>
        <v/>
      </c>
      <c r="AU246" s="84" t="str">
        <f>IF($AS$244&gt;390,400,"")</f>
        <v/>
      </c>
      <c r="AZ246" s="84" t="str">
        <f>IF($AX$244&gt;390,400,"")</f>
        <v/>
      </c>
      <c r="BE246" s="84" t="str">
        <f>IF($BC$244&gt;390,400,"")</f>
        <v/>
      </c>
      <c r="BJ246" s="84" t="str">
        <f>IF($BH$244&gt;390,400,"")</f>
        <v/>
      </c>
      <c r="BO246" s="84" t="str">
        <f>IF($BM$244&gt;390,400,"")</f>
        <v/>
      </c>
      <c r="BT246" s="84" t="str">
        <f>IF($BR$244&gt;390,400,"")</f>
        <v/>
      </c>
      <c r="BY246" s="84" t="str">
        <f>IF($BW$244&gt;390,400,"")</f>
        <v/>
      </c>
    </row>
    <row r="247" spans="2:79" x14ac:dyDescent="0.25">
      <c r="B247" s="77" t="s">
        <v>35</v>
      </c>
      <c r="C247" s="455" t="str">
        <f>IF(AND(MODULO!X29="SI",MODULO!K29&gt;560),"CONSIGLIATA","")</f>
        <v/>
      </c>
      <c r="D247" s="455"/>
      <c r="E247" s="455"/>
      <c r="F247" s="455"/>
      <c r="H247" s="95" t="s">
        <v>35</v>
      </c>
      <c r="I247" s="402">
        <f>MODULO!H29</f>
        <v>0</v>
      </c>
      <c r="J247" s="402"/>
      <c r="K247" s="402"/>
      <c r="L247" s="402"/>
      <c r="O247" s="95" t="s">
        <v>35</v>
      </c>
      <c r="P247" s="402">
        <f>MODULO!C29</f>
        <v>0</v>
      </c>
      <c r="Q247" s="402"/>
      <c r="R247" s="402"/>
      <c r="S247" s="402"/>
      <c r="AA247" s="84" t="str">
        <f>IF($Y$244&gt;440,450,"")</f>
        <v/>
      </c>
      <c r="AF247" s="113" t="str">
        <f>IF($AD$244&gt;440,450,"")</f>
        <v/>
      </c>
      <c r="AK247" s="84" t="str">
        <f>IF($AI$244&gt;440,450,"")</f>
        <v/>
      </c>
      <c r="AP247" s="84" t="str">
        <f>IF($AN$244&gt;440,450,"")</f>
        <v/>
      </c>
      <c r="AU247" s="84" t="str">
        <f>IF($AS$244&gt;440,450,"")</f>
        <v/>
      </c>
      <c r="AZ247" s="84" t="str">
        <f>IF($AX$244&gt;440,450,"")</f>
        <v/>
      </c>
      <c r="BE247" s="84" t="str">
        <f>IF($BC$244&gt;440,450,"")</f>
        <v/>
      </c>
      <c r="BJ247" s="84" t="str">
        <f>IF($BH$244&gt;440,450,"")</f>
        <v/>
      </c>
      <c r="BO247" s="84" t="str">
        <f>IF($BM$244&gt;440,450,"")</f>
        <v/>
      </c>
      <c r="BT247" s="84" t="str">
        <f>IF($BR$244&gt;440,450,"")</f>
        <v/>
      </c>
      <c r="BY247" s="84" t="str">
        <f>IF($BW$244&gt;440,450,"")</f>
        <v/>
      </c>
    </row>
    <row r="248" spans="2:79" x14ac:dyDescent="0.25">
      <c r="B248" s="77" t="s">
        <v>36</v>
      </c>
      <c r="C248" s="455" t="str">
        <f>IF(AND(MODULO!X31="SI",MODULO!K31&gt;560),"CONSIGLIATA","")</f>
        <v/>
      </c>
      <c r="D248" s="455"/>
      <c r="E248" s="455"/>
      <c r="F248" s="455"/>
      <c r="H248" s="95" t="s">
        <v>36</v>
      </c>
      <c r="I248" s="402">
        <f>MODULO!H31</f>
        <v>0</v>
      </c>
      <c r="J248" s="402"/>
      <c r="K248" s="402"/>
      <c r="L248" s="402"/>
      <c r="O248" s="95" t="s">
        <v>36</v>
      </c>
      <c r="P248" s="402">
        <f>MODULO!C31</f>
        <v>0</v>
      </c>
      <c r="Q248" s="402"/>
      <c r="R248" s="402"/>
      <c r="S248" s="402"/>
      <c r="AA248" s="84" t="str">
        <f>IF($Y$244&gt;490,500,"")</f>
        <v/>
      </c>
      <c r="AF248" s="113" t="str">
        <f>IF($AD$244&gt;490,500,"")</f>
        <v/>
      </c>
      <c r="AK248" s="84" t="str">
        <f>IF($AI$244&gt;490,500,"")</f>
        <v/>
      </c>
      <c r="AP248" s="84" t="str">
        <f>IF($AN$244&gt;490,500,"")</f>
        <v/>
      </c>
      <c r="AU248" s="84" t="str">
        <f>IF($AS$244&gt;490,500,"")</f>
        <v/>
      </c>
      <c r="AZ248" s="84" t="str">
        <f>IF($AX$244&gt;490,500,"")</f>
        <v/>
      </c>
      <c r="BE248" s="84" t="str">
        <f>IF($BC$244&gt;490,500,"")</f>
        <v/>
      </c>
      <c r="BJ248" s="84" t="str">
        <f>IF($BH$244&gt;490,500,"")</f>
        <v/>
      </c>
      <c r="BO248" s="84" t="str">
        <f>IF($BM$244&gt;490,500,"")</f>
        <v/>
      </c>
      <c r="BT248" s="84" t="str">
        <f>IF($BR$244&gt;490,500,"")</f>
        <v/>
      </c>
      <c r="BY248" s="84" t="str">
        <f>IF($BW$244&gt;490,500,"")</f>
        <v/>
      </c>
    </row>
    <row r="249" spans="2:79" x14ac:dyDescent="0.25">
      <c r="B249" s="77" t="s">
        <v>37</v>
      </c>
      <c r="C249" s="455" t="str">
        <f>IF(AND(MODULO!X33="SI",MODULO!K33&gt;560),"CONSIGLIATA","")</f>
        <v/>
      </c>
      <c r="D249" s="455"/>
      <c r="E249" s="455"/>
      <c r="F249" s="455"/>
      <c r="H249" s="95" t="s">
        <v>37</v>
      </c>
      <c r="I249" s="402">
        <f>MODULO!H33</f>
        <v>0</v>
      </c>
      <c r="J249" s="402"/>
      <c r="K249" s="402"/>
      <c r="L249" s="402"/>
      <c r="O249" s="95" t="s">
        <v>37</v>
      </c>
      <c r="P249" s="402">
        <f>MODULO!C33</f>
        <v>0</v>
      </c>
      <c r="Q249" s="402"/>
      <c r="R249" s="402"/>
      <c r="S249" s="402"/>
      <c r="AA249" s="84" t="str">
        <f>IF($Y$244&gt;540,550,"")</f>
        <v/>
      </c>
      <c r="AF249" s="113" t="str">
        <f>IF($AD$244&gt;540,550,"")</f>
        <v/>
      </c>
      <c r="AK249" s="84" t="str">
        <f>IF($AI$244&gt;540,550,"")</f>
        <v/>
      </c>
      <c r="AP249" s="84" t="str">
        <f>IF($AN$244&gt;540,550,"")</f>
        <v/>
      </c>
      <c r="AU249" s="84" t="str">
        <f>IF($AS$244&gt;540,550,"")</f>
        <v/>
      </c>
      <c r="AZ249" s="84" t="str">
        <f>IF($AX$244&gt;540,550,"")</f>
        <v/>
      </c>
      <c r="BE249" s="84" t="str">
        <f>IF($BC$244&gt;540,550,"")</f>
        <v/>
      </c>
      <c r="BJ249" s="84" t="str">
        <f>IF($BH$244&gt;540,550,"")</f>
        <v/>
      </c>
      <c r="BO249" s="84" t="str">
        <f>IF($BM$244&gt;540,550,"")</f>
        <v/>
      </c>
      <c r="BT249" s="84" t="str">
        <f>IF($BR$244&gt;540,550,"")</f>
        <v/>
      </c>
      <c r="BY249" s="84" t="str">
        <f>IF($BW$244&gt;540,550,"")</f>
        <v/>
      </c>
    </row>
    <row r="250" spans="2:79" x14ac:dyDescent="0.25">
      <c r="B250" s="77" t="s">
        <v>38</v>
      </c>
      <c r="C250" s="455" t="str">
        <f>IF(AND(MODULO!X35="SI",MODULO!K35&gt;560),"CONSIGLIATA","")</f>
        <v/>
      </c>
      <c r="D250" s="455"/>
      <c r="E250" s="455"/>
      <c r="F250" s="455"/>
      <c r="H250" s="95" t="s">
        <v>38</v>
      </c>
      <c r="I250" s="402">
        <f>MODULO!H35</f>
        <v>0</v>
      </c>
      <c r="J250" s="402"/>
      <c r="K250" s="402"/>
      <c r="L250" s="402"/>
      <c r="O250" s="95" t="s">
        <v>38</v>
      </c>
      <c r="P250" s="402">
        <f>MODULO!C35</f>
        <v>0</v>
      </c>
      <c r="Q250" s="402"/>
      <c r="R250" s="402"/>
      <c r="S250" s="402"/>
    </row>
    <row r="251" spans="2:79" x14ac:dyDescent="0.25">
      <c r="B251" s="77" t="s">
        <v>39</v>
      </c>
      <c r="C251" s="455" t="str">
        <f>IF(AND(MODULO!X37="SI",MODULO!K37&gt;560),"CONSIGLIATA","")</f>
        <v/>
      </c>
      <c r="D251" s="455"/>
      <c r="E251" s="455"/>
      <c r="F251" s="455"/>
      <c r="H251" s="95" t="s">
        <v>39</v>
      </c>
      <c r="I251" s="402">
        <f>MODULO!H37</f>
        <v>0</v>
      </c>
      <c r="J251" s="402"/>
      <c r="K251" s="402"/>
      <c r="L251" s="402"/>
      <c r="O251" s="95" t="s">
        <v>39</v>
      </c>
      <c r="P251" s="402">
        <f>MODULO!C37</f>
        <v>0</v>
      </c>
      <c r="Q251" s="402"/>
      <c r="R251" s="402"/>
      <c r="S251" s="402"/>
    </row>
    <row r="252" spans="2:79" x14ac:dyDescent="0.25">
      <c r="B252" s="77" t="s">
        <v>40</v>
      </c>
      <c r="C252" s="455" t="str">
        <f>IF(AND(MODULO!X39="SI",MODULO!K39&gt;560),"CONSIGLIATA","")</f>
        <v/>
      </c>
      <c r="D252" s="455"/>
      <c r="E252" s="455"/>
      <c r="F252" s="455"/>
      <c r="H252" s="95" t="s">
        <v>40</v>
      </c>
      <c r="I252" s="402">
        <f>MODULO!H39</f>
        <v>0</v>
      </c>
      <c r="J252" s="402"/>
      <c r="K252" s="402"/>
      <c r="L252" s="402"/>
      <c r="O252" s="95" t="s">
        <v>40</v>
      </c>
      <c r="P252" s="402">
        <f>MODULO!C39</f>
        <v>0</v>
      </c>
      <c r="Q252" s="402"/>
      <c r="R252" s="402"/>
      <c r="S252" s="402"/>
    </row>
    <row r="253" spans="2:79" x14ac:dyDescent="0.25">
      <c r="B253" s="77" t="s">
        <v>41</v>
      </c>
      <c r="C253" s="455" t="str">
        <f>IF(AND(MODULO!X41="SI",MODULO!K41&gt;560),"CONSIGLIATA","")</f>
        <v/>
      </c>
      <c r="D253" s="455"/>
      <c r="E253" s="455"/>
      <c r="F253" s="455"/>
      <c r="H253" s="95" t="s">
        <v>41</v>
      </c>
      <c r="I253" s="402">
        <f>MODULO!H41</f>
        <v>0</v>
      </c>
      <c r="J253" s="402"/>
      <c r="K253" s="402"/>
      <c r="L253" s="402"/>
      <c r="O253" s="95" t="s">
        <v>41</v>
      </c>
      <c r="P253" s="402">
        <f>MODULO!C41</f>
        <v>0</v>
      </c>
      <c r="Q253" s="402"/>
      <c r="R253" s="402"/>
      <c r="S253" s="402"/>
    </row>
    <row r="254" spans="2:79" x14ac:dyDescent="0.25">
      <c r="B254" s="77" t="s">
        <v>42</v>
      </c>
      <c r="C254" s="455" t="str">
        <f>IF(AND(MODULO!X43="SI",MODULO!K43&gt;560),"CONSIGLIATA","")</f>
        <v/>
      </c>
      <c r="D254" s="455"/>
      <c r="E254" s="455"/>
      <c r="F254" s="455"/>
      <c r="H254" s="95" t="s">
        <v>42</v>
      </c>
      <c r="I254" s="402">
        <f>MODULO!H43</f>
        <v>0</v>
      </c>
      <c r="J254" s="402"/>
      <c r="K254" s="402"/>
      <c r="L254" s="402"/>
      <c r="O254" s="95" t="s">
        <v>42</v>
      </c>
      <c r="P254" s="402">
        <f>MODULO!C43</f>
        <v>0</v>
      </c>
      <c r="Q254" s="402"/>
      <c r="R254" s="402"/>
      <c r="S254" s="402"/>
    </row>
    <row r="257" spans="2:20" x14ac:dyDescent="0.25">
      <c r="B257" s="183" t="s">
        <v>170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x14ac:dyDescent="0.25">
      <c r="B258" s="553">
        <f>IF(MODULO!AK23="PLASTICA",1,0)</f>
        <v>0</v>
      </c>
    </row>
    <row r="259" spans="2:20" x14ac:dyDescent="0.25">
      <c r="B259" s="553"/>
    </row>
    <row r="260" spans="2:20" x14ac:dyDescent="0.25">
      <c r="B260" s="553">
        <f>IF(MODULO!AK25="PLASTICA",1,0)</f>
        <v>0</v>
      </c>
    </row>
    <row r="261" spans="2:20" x14ac:dyDescent="0.25">
      <c r="B261" s="553"/>
    </row>
    <row r="262" spans="2:20" x14ac:dyDescent="0.25">
      <c r="B262" s="553">
        <f>IF(MODULO!AK27="PLASTICA",1,0)</f>
        <v>0</v>
      </c>
    </row>
    <row r="263" spans="2:20" x14ac:dyDescent="0.25">
      <c r="B263" s="553"/>
    </row>
    <row r="264" spans="2:20" x14ac:dyDescent="0.25">
      <c r="B264" s="553">
        <f>IF(MODULO!AK29="PLASTICA",1,0)</f>
        <v>0</v>
      </c>
    </row>
    <row r="265" spans="2:20" x14ac:dyDescent="0.25">
      <c r="B265" s="553"/>
    </row>
    <row r="266" spans="2:20" x14ac:dyDescent="0.25">
      <c r="B266" s="553">
        <f>IF(MODULO!AK31="PLASTICA",1,0)</f>
        <v>0</v>
      </c>
    </row>
    <row r="267" spans="2:20" x14ac:dyDescent="0.25">
      <c r="B267" s="553"/>
    </row>
    <row r="268" spans="2:20" x14ac:dyDescent="0.25">
      <c r="B268" s="553">
        <f>IF(MODULO!AK33="PLASTICA",1,0)</f>
        <v>0</v>
      </c>
    </row>
    <row r="269" spans="2:20" x14ac:dyDescent="0.25">
      <c r="B269" s="553"/>
    </row>
    <row r="270" spans="2:20" x14ac:dyDescent="0.25">
      <c r="B270" s="553">
        <f>IF(MODULO!AK35="PLASTICA",1,0)</f>
        <v>0</v>
      </c>
    </row>
    <row r="271" spans="2:20" x14ac:dyDescent="0.25">
      <c r="B271" s="553"/>
    </row>
    <row r="272" spans="2:20" x14ac:dyDescent="0.25">
      <c r="B272" s="553">
        <f>IF(MODULO!AK37="PLASTICA",1,0)</f>
        <v>0</v>
      </c>
    </row>
    <row r="273" spans="2:2" x14ac:dyDescent="0.25">
      <c r="B273" s="553"/>
    </row>
    <row r="274" spans="2:2" x14ac:dyDescent="0.25">
      <c r="B274" s="553">
        <f>IF(MODULO!AK39="PLASTICA",1,0)</f>
        <v>0</v>
      </c>
    </row>
    <row r="275" spans="2:2" x14ac:dyDescent="0.25">
      <c r="B275" s="553"/>
    </row>
    <row r="276" spans="2:2" x14ac:dyDescent="0.25">
      <c r="B276" s="553">
        <f>IF(MODULO!AK41="PLASTICA",1,0)</f>
        <v>0</v>
      </c>
    </row>
    <row r="277" spans="2:2" x14ac:dyDescent="0.25">
      <c r="B277" s="553"/>
    </row>
    <row r="278" spans="2:2" x14ac:dyDescent="0.25">
      <c r="B278" s="553">
        <f>IF(MODULO!AK43="PLASTICA",1,0)</f>
        <v>0</v>
      </c>
    </row>
    <row r="279" spans="2:2" x14ac:dyDescent="0.25">
      <c r="B279" s="553"/>
    </row>
    <row r="280" spans="2:2" x14ac:dyDescent="0.25">
      <c r="B280" s="184">
        <f>SUM(B258:B279)</f>
        <v>0</v>
      </c>
    </row>
  </sheetData>
  <sheetProtection algorithmName="SHA-512" hashValue="tc6VjhRR7iMad+PPs9jODzhjqgIYZpkoDfEygrJbu8tz7mnb+unHtE9WSPPeeFYQZhhTsZQB+mI1RpWMOgKG7Q==" saltValue="kYyWJlF2O3UTNv7dAFT7gA==" spinCount="100000" sheet="1" selectLockedCells="1"/>
  <mergeCells count="968">
    <mergeCell ref="B272:B273"/>
    <mergeCell ref="B274:B275"/>
    <mergeCell ref="B276:B277"/>
    <mergeCell ref="B278:B279"/>
    <mergeCell ref="BU225:BW227"/>
    <mergeCell ref="B258:B259"/>
    <mergeCell ref="B260:B261"/>
    <mergeCell ref="B262:B263"/>
    <mergeCell ref="AQ234:AY234"/>
    <mergeCell ref="BU242:BY243"/>
    <mergeCell ref="BU244:BV244"/>
    <mergeCell ref="BW244:BX244"/>
    <mergeCell ref="BW245:BX245"/>
    <mergeCell ref="BA244:BB244"/>
    <mergeCell ref="BC244:BD244"/>
    <mergeCell ref="BC245:BD245"/>
    <mergeCell ref="AG242:AK243"/>
    <mergeCell ref="AG244:AH244"/>
    <mergeCell ref="AI244:AJ244"/>
    <mergeCell ref="AI245:AJ245"/>
    <mergeCell ref="BF244:BG244"/>
    <mergeCell ref="BH244:BI244"/>
    <mergeCell ref="BH245:BI245"/>
    <mergeCell ref="AL239:AP239"/>
    <mergeCell ref="B270:B271"/>
    <mergeCell ref="AS245:AT245"/>
    <mergeCell ref="AV242:AZ243"/>
    <mergeCell ref="AV244:AW244"/>
    <mergeCell ref="AX244:AY244"/>
    <mergeCell ref="AX245:AY245"/>
    <mergeCell ref="C252:F252"/>
    <mergeCell ref="C253:F253"/>
    <mergeCell ref="I253:L253"/>
    <mergeCell ref="C249:F249"/>
    <mergeCell ref="C250:F250"/>
    <mergeCell ref="C246:F246"/>
    <mergeCell ref="C247:F247"/>
    <mergeCell ref="C248:F248"/>
    <mergeCell ref="P253:S253"/>
    <mergeCell ref="P244:S244"/>
    <mergeCell ref="P245:S245"/>
    <mergeCell ref="I251:L251"/>
    <mergeCell ref="I252:L252"/>
    <mergeCell ref="C254:F254"/>
    <mergeCell ref="B242:F243"/>
    <mergeCell ref="I246:L246"/>
    <mergeCell ref="P242:S243"/>
    <mergeCell ref="Y245:Z245"/>
    <mergeCell ref="I240:L240"/>
    <mergeCell ref="P250:S250"/>
    <mergeCell ref="AD245:AE245"/>
    <mergeCell ref="W242:AA243"/>
    <mergeCell ref="W244:X244"/>
    <mergeCell ref="BR240:BT240"/>
    <mergeCell ref="AQ242:AU243"/>
    <mergeCell ref="AQ244:AR244"/>
    <mergeCell ref="AS244:AT244"/>
    <mergeCell ref="I247:L247"/>
    <mergeCell ref="I245:L245"/>
    <mergeCell ref="BP242:BT243"/>
    <mergeCell ref="BP244:BQ244"/>
    <mergeCell ref="BR244:BS244"/>
    <mergeCell ref="BM245:BN245"/>
    <mergeCell ref="BR245:BS245"/>
    <mergeCell ref="Y244:Z244"/>
    <mergeCell ref="B264:B265"/>
    <mergeCell ref="B266:B267"/>
    <mergeCell ref="B268:B269"/>
    <mergeCell ref="C244:F244"/>
    <mergeCell ref="C245:F245"/>
    <mergeCell ref="P252:S252"/>
    <mergeCell ref="P251:S251"/>
    <mergeCell ref="AP115:AQ115"/>
    <mergeCell ref="BE232:BI232"/>
    <mergeCell ref="BE233:BI233"/>
    <mergeCell ref="AL242:AP243"/>
    <mergeCell ref="AN245:AO245"/>
    <mergeCell ref="H197:I197"/>
    <mergeCell ref="I234:L234"/>
    <mergeCell ref="C240:E240"/>
    <mergeCell ref="I235:L235"/>
    <mergeCell ref="F234:H234"/>
    <mergeCell ref="F219:G219"/>
    <mergeCell ref="F220:G220"/>
    <mergeCell ref="C236:E236"/>
    <mergeCell ref="F236:H236"/>
    <mergeCell ref="F240:H240"/>
    <mergeCell ref="C239:E239"/>
    <mergeCell ref="F239:H239"/>
    <mergeCell ref="BJ230:BN230"/>
    <mergeCell ref="BJ231:BN231"/>
    <mergeCell ref="BJ232:BN232"/>
    <mergeCell ref="AZ240:BD240"/>
    <mergeCell ref="AL244:AM244"/>
    <mergeCell ref="AN244:AO244"/>
    <mergeCell ref="BE236:BI236"/>
    <mergeCell ref="BE237:BI237"/>
    <mergeCell ref="BE238:BI238"/>
    <mergeCell ref="BE239:BI239"/>
    <mergeCell ref="BK242:BO243"/>
    <mergeCell ref="BK244:BL244"/>
    <mergeCell ref="BM244:BN244"/>
    <mergeCell ref="BF242:BJ243"/>
    <mergeCell ref="AZ238:BD238"/>
    <mergeCell ref="BO239:BQ239"/>
    <mergeCell ref="BO240:BQ240"/>
    <mergeCell ref="AL240:AP240"/>
    <mergeCell ref="BO236:BQ236"/>
    <mergeCell ref="BO237:BQ237"/>
    <mergeCell ref="BO238:BQ238"/>
    <mergeCell ref="AL235:AP235"/>
    <mergeCell ref="AL236:AP236"/>
    <mergeCell ref="AQ236:AY236"/>
    <mergeCell ref="AD113:AE113"/>
    <mergeCell ref="AG113:AH113"/>
    <mergeCell ref="AJ113:AK113"/>
    <mergeCell ref="AD104:AE104"/>
    <mergeCell ref="AG104:AH104"/>
    <mergeCell ref="AJ104:AK104"/>
    <mergeCell ref="AD111:AE111"/>
    <mergeCell ref="AG111:AH111"/>
    <mergeCell ref="AJ111:AK111"/>
    <mergeCell ref="AD108:AT108"/>
    <mergeCell ref="AM110:AN110"/>
    <mergeCell ref="AP110:AQ110"/>
    <mergeCell ref="AS110:AT110"/>
    <mergeCell ref="AS104:AT104"/>
    <mergeCell ref="AA107:AT107"/>
    <mergeCell ref="AA109:AB109"/>
    <mergeCell ref="AD109:AE109"/>
    <mergeCell ref="I239:L239"/>
    <mergeCell ref="M235:P235"/>
    <mergeCell ref="M240:P240"/>
    <mergeCell ref="F238:H238"/>
    <mergeCell ref="C237:E237"/>
    <mergeCell ref="F237:H237"/>
    <mergeCell ref="M233:P233"/>
    <mergeCell ref="M234:P234"/>
    <mergeCell ref="U222:V222"/>
    <mergeCell ref="U232:X232"/>
    <mergeCell ref="U233:X233"/>
    <mergeCell ref="U234:X234"/>
    <mergeCell ref="U235:X235"/>
    <mergeCell ref="X222:Y222"/>
    <mergeCell ref="F233:H233"/>
    <mergeCell ref="C232:E232"/>
    <mergeCell ref="F232:H232"/>
    <mergeCell ref="Q234:T234"/>
    <mergeCell ref="Q233:T233"/>
    <mergeCell ref="O222:P222"/>
    <mergeCell ref="Q235:T235"/>
    <mergeCell ref="M232:P232"/>
    <mergeCell ref="Q232:T232"/>
    <mergeCell ref="M228:P229"/>
    <mergeCell ref="AD114:AE114"/>
    <mergeCell ref="AG114:AH114"/>
    <mergeCell ref="AJ114:AK114"/>
    <mergeCell ref="AM114:AN114"/>
    <mergeCell ref="C238:E238"/>
    <mergeCell ref="I236:L236"/>
    <mergeCell ref="I237:L237"/>
    <mergeCell ref="C233:E233"/>
    <mergeCell ref="M237:P237"/>
    <mergeCell ref="I238:L238"/>
    <mergeCell ref="Q230:T230"/>
    <mergeCell ref="W115:X115"/>
    <mergeCell ref="W194:AG194"/>
    <mergeCell ref="X218:Y218"/>
    <mergeCell ref="X219:Y219"/>
    <mergeCell ref="X220:Y220"/>
    <mergeCell ref="X221:Y221"/>
    <mergeCell ref="X216:Y216"/>
    <mergeCell ref="X217:Y217"/>
    <mergeCell ref="AD115:AE115"/>
    <mergeCell ref="AG115:AH115"/>
    <mergeCell ref="AA187:AB187"/>
    <mergeCell ref="AZ230:BD230"/>
    <mergeCell ref="AZ231:BD231"/>
    <mergeCell ref="AQ233:AY233"/>
    <mergeCell ref="AQ222:AT222"/>
    <mergeCell ref="AQ230:AY230"/>
    <mergeCell ref="AZ216:BA216"/>
    <mergeCell ref="AZ217:BA217"/>
    <mergeCell ref="AJ115:AK115"/>
    <mergeCell ref="AM115:AN115"/>
    <mergeCell ref="AL188:AM188"/>
    <mergeCell ref="AI188:AJ188"/>
    <mergeCell ref="AV115:AW115"/>
    <mergeCell ref="AU192:AV192"/>
    <mergeCell ref="BE240:BI240"/>
    <mergeCell ref="AQ240:AY240"/>
    <mergeCell ref="BJ238:BN238"/>
    <mergeCell ref="BJ239:BN239"/>
    <mergeCell ref="BJ240:BN240"/>
    <mergeCell ref="BJ234:BN234"/>
    <mergeCell ref="BJ235:BN235"/>
    <mergeCell ref="BJ236:BN236"/>
    <mergeCell ref="BJ237:BN237"/>
    <mergeCell ref="AZ235:BD235"/>
    <mergeCell ref="AZ236:BD236"/>
    <mergeCell ref="AZ237:BD237"/>
    <mergeCell ref="AZ234:BD234"/>
    <mergeCell ref="AZ218:BA218"/>
    <mergeCell ref="AZ219:BA219"/>
    <mergeCell ref="AW214:BA214"/>
    <mergeCell ref="AZ215:BA215"/>
    <mergeCell ref="AU188:AV188"/>
    <mergeCell ref="AQ216:AT216"/>
    <mergeCell ref="BE228:BI229"/>
    <mergeCell ref="BE230:BI230"/>
    <mergeCell ref="AU189:AV189"/>
    <mergeCell ref="AD97:AT97"/>
    <mergeCell ref="U227:AB227"/>
    <mergeCell ref="AL189:AM189"/>
    <mergeCell ref="AS102:AT102"/>
    <mergeCell ref="AD103:AE103"/>
    <mergeCell ref="AG103:AH103"/>
    <mergeCell ref="AJ103:AK103"/>
    <mergeCell ref="AM103:AN103"/>
    <mergeCell ref="AP103:AQ103"/>
    <mergeCell ref="AS103:AT103"/>
    <mergeCell ref="AM105:AN105"/>
    <mergeCell ref="AP105:AQ105"/>
    <mergeCell ref="AS105:AT105"/>
    <mergeCell ref="AD112:AE112"/>
    <mergeCell ref="AG112:AH112"/>
    <mergeCell ref="AJ112:AK112"/>
    <mergeCell ref="AM112:AN112"/>
    <mergeCell ref="W98:X98"/>
    <mergeCell ref="W99:X99"/>
    <mergeCell ref="W100:X100"/>
    <mergeCell ref="W101:X101"/>
    <mergeCell ref="W102:X102"/>
    <mergeCell ref="W103:X103"/>
    <mergeCell ref="AO190:AP190"/>
    <mergeCell ref="AM98:AN98"/>
    <mergeCell ref="AP98:AQ98"/>
    <mergeCell ref="AG110:AH110"/>
    <mergeCell ref="AJ110:AK110"/>
    <mergeCell ref="U217:V217"/>
    <mergeCell ref="U218:V218"/>
    <mergeCell ref="U219:V219"/>
    <mergeCell ref="U220:V220"/>
    <mergeCell ref="AQ214:AT214"/>
    <mergeCell ref="AQ215:AT215"/>
    <mergeCell ref="AQ218:AT218"/>
    <mergeCell ref="AQ219:AT219"/>
    <mergeCell ref="AQ220:AT220"/>
    <mergeCell ref="AR191:AS191"/>
    <mergeCell ref="AP109:AQ109"/>
    <mergeCell ref="AS109:AT109"/>
    <mergeCell ref="AS114:AT114"/>
    <mergeCell ref="AM109:AN109"/>
    <mergeCell ref="AS115:AT115"/>
    <mergeCell ref="AO189:AP189"/>
    <mergeCell ref="AR189:AS189"/>
    <mergeCell ref="AM111:AN111"/>
    <mergeCell ref="AR190:AS190"/>
    <mergeCell ref="W114:X114"/>
    <mergeCell ref="AG98:AH98"/>
    <mergeCell ref="AJ98:AK98"/>
    <mergeCell ref="W105:X105"/>
    <mergeCell ref="W109:X109"/>
    <mergeCell ref="W110:X110"/>
    <mergeCell ref="W111:X111"/>
    <mergeCell ref="W112:X112"/>
    <mergeCell ref="W113:X113"/>
    <mergeCell ref="AD110:AE110"/>
    <mergeCell ref="AG102:AH102"/>
    <mergeCell ref="AJ102:AK102"/>
    <mergeCell ref="AD99:AE99"/>
    <mergeCell ref="AG99:AH99"/>
    <mergeCell ref="AJ99:AK99"/>
    <mergeCell ref="AJ101:AK101"/>
    <mergeCell ref="W104:X104"/>
    <mergeCell ref="AG109:AH109"/>
    <mergeCell ref="AJ109:AK109"/>
    <mergeCell ref="AD101:AE101"/>
    <mergeCell ref="AD102:AE102"/>
    <mergeCell ref="AG101:AH101"/>
    <mergeCell ref="AD105:AE105"/>
    <mergeCell ref="AG105:AH105"/>
    <mergeCell ref="AJ105:AK105"/>
    <mergeCell ref="AP114:AQ114"/>
    <mergeCell ref="AS112:AT112"/>
    <mergeCell ref="AM113:AN113"/>
    <mergeCell ref="AP113:AQ113"/>
    <mergeCell ref="AS113:AT113"/>
    <mergeCell ref="AM102:AN102"/>
    <mergeCell ref="AP102:AQ102"/>
    <mergeCell ref="AP111:AQ111"/>
    <mergeCell ref="AV113:AW113"/>
    <mergeCell ref="AS111:AT111"/>
    <mergeCell ref="AV114:AW114"/>
    <mergeCell ref="AM104:AN104"/>
    <mergeCell ref="AP104:AQ104"/>
    <mergeCell ref="AP112:AQ112"/>
    <mergeCell ref="BP58:BW58"/>
    <mergeCell ref="BP59:BW59"/>
    <mergeCell ref="BP60:BW60"/>
    <mergeCell ref="BP61:BW61"/>
    <mergeCell ref="AX192:AY192"/>
    <mergeCell ref="BA188:BB188"/>
    <mergeCell ref="AX189:AY189"/>
    <mergeCell ref="BA189:BB189"/>
    <mergeCell ref="AX190:AY190"/>
    <mergeCell ref="BA190:BB190"/>
    <mergeCell ref="AX58:AY58"/>
    <mergeCell ref="AX59:AY59"/>
    <mergeCell ref="AX60:AY60"/>
    <mergeCell ref="AX61:AY61"/>
    <mergeCell ref="BA64:BC64"/>
    <mergeCell ref="BA68:BC68"/>
    <mergeCell ref="AX188:AY188"/>
    <mergeCell ref="AX191:AY191"/>
    <mergeCell ref="BK61:BM61"/>
    <mergeCell ref="BK63:BM63"/>
    <mergeCell ref="BK64:BM64"/>
    <mergeCell ref="BP64:BW64"/>
    <mergeCell ref="BE189:BF189"/>
    <mergeCell ref="AS98:AT98"/>
    <mergeCell ref="AV103:AW103"/>
    <mergeCell ref="AV104:AW104"/>
    <mergeCell ref="AV105:AW105"/>
    <mergeCell ref="AV109:AW109"/>
    <mergeCell ref="AV110:AW110"/>
    <mergeCell ref="AV111:AW111"/>
    <mergeCell ref="AV112:AW112"/>
    <mergeCell ref="AS101:AT101"/>
    <mergeCell ref="AS99:AT99"/>
    <mergeCell ref="AS100:AT100"/>
    <mergeCell ref="AO188:AP188"/>
    <mergeCell ref="AR188:AS188"/>
    <mergeCell ref="AL190:AM190"/>
    <mergeCell ref="AL192:AM192"/>
    <mergeCell ref="AO192:AP192"/>
    <mergeCell ref="AR192:AS192"/>
    <mergeCell ref="AO191:AP191"/>
    <mergeCell ref="AL191:AM191"/>
    <mergeCell ref="AU191:AV191"/>
    <mergeCell ref="AU190:AV190"/>
    <mergeCell ref="CY227:DC227"/>
    <mergeCell ref="BP62:BW62"/>
    <mergeCell ref="BP63:BW63"/>
    <mergeCell ref="AX64:AY64"/>
    <mergeCell ref="AX65:AY65"/>
    <mergeCell ref="AX66:AY66"/>
    <mergeCell ref="AX67:AY67"/>
    <mergeCell ref="AX68:AY68"/>
    <mergeCell ref="BA65:BC65"/>
    <mergeCell ref="BA66:BC66"/>
    <mergeCell ref="BA67:BC67"/>
    <mergeCell ref="AX63:AY63"/>
    <mergeCell ref="AX62:AY62"/>
    <mergeCell ref="BP65:BW65"/>
    <mergeCell ref="BP66:BW66"/>
    <mergeCell ref="BP67:BW67"/>
    <mergeCell ref="BP68:BW68"/>
    <mergeCell ref="BA192:BB192"/>
    <mergeCell ref="BR225:BT229"/>
    <mergeCell ref="BO225:BQ229"/>
    <mergeCell ref="AQ228:AY229"/>
    <mergeCell ref="BJ228:BN229"/>
    <mergeCell ref="AZ228:BD229"/>
    <mergeCell ref="BK62:BM62"/>
    <mergeCell ref="B188:C188"/>
    <mergeCell ref="E189:F189"/>
    <mergeCell ref="H189:I189"/>
    <mergeCell ref="K189:L189"/>
    <mergeCell ref="H190:I190"/>
    <mergeCell ref="K190:L190"/>
    <mergeCell ref="E191:F191"/>
    <mergeCell ref="H191:I191"/>
    <mergeCell ref="K191:L191"/>
    <mergeCell ref="B190:C190"/>
    <mergeCell ref="Q114:R114"/>
    <mergeCell ref="H196:I196"/>
    <mergeCell ref="T114:U114"/>
    <mergeCell ref="E115:F115"/>
    <mergeCell ref="H115:I115"/>
    <mergeCell ref="K115:L115"/>
    <mergeCell ref="N115:O115"/>
    <mergeCell ref="Q115:R115"/>
    <mergeCell ref="T115:U115"/>
    <mergeCell ref="T188:U188"/>
    <mergeCell ref="K188:L188"/>
    <mergeCell ref="F184:L184"/>
    <mergeCell ref="E114:F114"/>
    <mergeCell ref="H114:I114"/>
    <mergeCell ref="K114:L114"/>
    <mergeCell ref="N114:O114"/>
    <mergeCell ref="Q192:R192"/>
    <mergeCell ref="Q191:R191"/>
    <mergeCell ref="N191:O191"/>
    <mergeCell ref="N190:O190"/>
    <mergeCell ref="Q189:R189"/>
    <mergeCell ref="N188:O188"/>
    <mergeCell ref="Q188:R188"/>
    <mergeCell ref="B196:C196"/>
    <mergeCell ref="E196:F196"/>
    <mergeCell ref="C235:E235"/>
    <mergeCell ref="F235:H235"/>
    <mergeCell ref="C234:E234"/>
    <mergeCell ref="I233:L233"/>
    <mergeCell ref="B204:C204"/>
    <mergeCell ref="E204:F204"/>
    <mergeCell ref="B205:C205"/>
    <mergeCell ref="F217:G217"/>
    <mergeCell ref="F218:G218"/>
    <mergeCell ref="C228:E229"/>
    <mergeCell ref="F228:H229"/>
    <mergeCell ref="F231:H231"/>
    <mergeCell ref="C231:E231"/>
    <mergeCell ref="B217:C217"/>
    <mergeCell ref="B218:C218"/>
    <mergeCell ref="C230:E230"/>
    <mergeCell ref="F230:H230"/>
    <mergeCell ref="L217:M217"/>
    <mergeCell ref="L218:M218"/>
    <mergeCell ref="L219:M219"/>
    <mergeCell ref="M230:P230"/>
    <mergeCell ref="L220:M220"/>
    <mergeCell ref="E111:F111"/>
    <mergeCell ref="H111:I111"/>
    <mergeCell ref="K111:L111"/>
    <mergeCell ref="N111:O111"/>
    <mergeCell ref="Q111:R111"/>
    <mergeCell ref="T111:U111"/>
    <mergeCell ref="N192:O192"/>
    <mergeCell ref="T190:U190"/>
    <mergeCell ref="E192:F192"/>
    <mergeCell ref="H192:I192"/>
    <mergeCell ref="E190:F190"/>
    <mergeCell ref="K192:L192"/>
    <mergeCell ref="E112:F112"/>
    <mergeCell ref="H112:I112"/>
    <mergeCell ref="K112:L112"/>
    <mergeCell ref="N112:O112"/>
    <mergeCell ref="Q112:R112"/>
    <mergeCell ref="T112:U112"/>
    <mergeCell ref="E113:F113"/>
    <mergeCell ref="H113:I113"/>
    <mergeCell ref="K113:L113"/>
    <mergeCell ref="N113:O113"/>
    <mergeCell ref="Q113:R113"/>
    <mergeCell ref="T113:U113"/>
    <mergeCell ref="T103:U103"/>
    <mergeCell ref="T104:U104"/>
    <mergeCell ref="T105:U105"/>
    <mergeCell ref="Q99:R99"/>
    <mergeCell ref="Q100:R100"/>
    <mergeCell ref="Q101:R101"/>
    <mergeCell ref="Q102:R102"/>
    <mergeCell ref="Q103:R103"/>
    <mergeCell ref="E110:F110"/>
    <mergeCell ref="H110:I110"/>
    <mergeCell ref="K110:L110"/>
    <mergeCell ref="N110:O110"/>
    <mergeCell ref="Q110:R110"/>
    <mergeCell ref="T110:U110"/>
    <mergeCell ref="B107:U107"/>
    <mergeCell ref="E109:F109"/>
    <mergeCell ref="H109:I109"/>
    <mergeCell ref="K109:L109"/>
    <mergeCell ref="N109:O109"/>
    <mergeCell ref="Q109:R109"/>
    <mergeCell ref="T109:U109"/>
    <mergeCell ref="N104:O104"/>
    <mergeCell ref="N105:O105"/>
    <mergeCell ref="Q104:R104"/>
    <mergeCell ref="Q105:R105"/>
    <mergeCell ref="E108:U108"/>
    <mergeCell ref="H104:I104"/>
    <mergeCell ref="E99:F99"/>
    <mergeCell ref="E100:F100"/>
    <mergeCell ref="E101:F101"/>
    <mergeCell ref="E92:F92"/>
    <mergeCell ref="E93:F93"/>
    <mergeCell ref="E94:F94"/>
    <mergeCell ref="E97:U97"/>
    <mergeCell ref="H92:I92"/>
    <mergeCell ref="H93:I93"/>
    <mergeCell ref="E98:F98"/>
    <mergeCell ref="H98:I98"/>
    <mergeCell ref="K98:L98"/>
    <mergeCell ref="N98:O98"/>
    <mergeCell ref="H94:I94"/>
    <mergeCell ref="T99:U99"/>
    <mergeCell ref="T100:U100"/>
    <mergeCell ref="T101:U101"/>
    <mergeCell ref="N99:O99"/>
    <mergeCell ref="N100:O100"/>
    <mergeCell ref="N101:O101"/>
    <mergeCell ref="T98:U98"/>
    <mergeCell ref="N103:O103"/>
    <mergeCell ref="H105:I105"/>
    <mergeCell ref="K99:L99"/>
    <mergeCell ref="K100:L100"/>
    <mergeCell ref="K101:L101"/>
    <mergeCell ref="BA57:BC57"/>
    <mergeCell ref="BA59:BC59"/>
    <mergeCell ref="BA60:BC60"/>
    <mergeCell ref="BA61:BC61"/>
    <mergeCell ref="BA62:BC62"/>
    <mergeCell ref="BA63:BC63"/>
    <mergeCell ref="BA58:BC58"/>
    <mergeCell ref="AC59:AH59"/>
    <mergeCell ref="AJ66:AN66"/>
    <mergeCell ref="AV59:AW59"/>
    <mergeCell ref="AV60:AW60"/>
    <mergeCell ref="AT61:AU61"/>
    <mergeCell ref="AV61:AW61"/>
    <mergeCell ref="AC58:AH58"/>
    <mergeCell ref="AC65:AH65"/>
    <mergeCell ref="AC66:AH66"/>
    <mergeCell ref="AV64:AW64"/>
    <mergeCell ref="AV62:AW62"/>
    <mergeCell ref="T102:U102"/>
    <mergeCell ref="AV63:AW63"/>
    <mergeCell ref="AV65:AW65"/>
    <mergeCell ref="AO66:AR66"/>
    <mergeCell ref="AO65:AR65"/>
    <mergeCell ref="AJ64:AN64"/>
    <mergeCell ref="AT62:AU62"/>
    <mergeCell ref="AC67:AH67"/>
    <mergeCell ref="AC68:AH68"/>
    <mergeCell ref="N102:O102"/>
    <mergeCell ref="AV98:AW98"/>
    <mergeCell ref="AV99:AW99"/>
    <mergeCell ref="AV100:AW100"/>
    <mergeCell ref="AV101:AW101"/>
    <mergeCell ref="AV102:AW102"/>
    <mergeCell ref="AM101:AN101"/>
    <mergeCell ref="AP101:AQ101"/>
    <mergeCell ref="AM99:AN99"/>
    <mergeCell ref="AP99:AQ99"/>
    <mergeCell ref="AD100:AE100"/>
    <mergeCell ref="AG100:AH100"/>
    <mergeCell ref="AJ100:AK100"/>
    <mergeCell ref="AM100:AN100"/>
    <mergeCell ref="AP100:AQ100"/>
    <mergeCell ref="AD98:AE98"/>
    <mergeCell ref="AT60:AU60"/>
    <mergeCell ref="AJ68:AN68"/>
    <mergeCell ref="U60:AB60"/>
    <mergeCell ref="U61:AB61"/>
    <mergeCell ref="U62:AB62"/>
    <mergeCell ref="U63:AB63"/>
    <mergeCell ref="AC60:AH60"/>
    <mergeCell ref="AC61:AH61"/>
    <mergeCell ref="AC64:AH64"/>
    <mergeCell ref="U64:AB64"/>
    <mergeCell ref="AC62:AH62"/>
    <mergeCell ref="AC63:AH63"/>
    <mergeCell ref="U66:AB66"/>
    <mergeCell ref="U67:AB67"/>
    <mergeCell ref="U68:AB68"/>
    <mergeCell ref="AO68:AR68"/>
    <mergeCell ref="AT65:AU65"/>
    <mergeCell ref="AO64:AR64"/>
    <mergeCell ref="AJ67:AN67"/>
    <mergeCell ref="AT63:AU63"/>
    <mergeCell ref="U58:AB58"/>
    <mergeCell ref="U59:AB59"/>
    <mergeCell ref="AJ65:AN65"/>
    <mergeCell ref="AT64:AU64"/>
    <mergeCell ref="C58:G58"/>
    <mergeCell ref="H58:K58"/>
    <mergeCell ref="L58:O58"/>
    <mergeCell ref="C63:G63"/>
    <mergeCell ref="H63:K63"/>
    <mergeCell ref="L63:O63"/>
    <mergeCell ref="P63:T63"/>
    <mergeCell ref="C61:G61"/>
    <mergeCell ref="H61:K61"/>
    <mergeCell ref="L61:O61"/>
    <mergeCell ref="C62:G62"/>
    <mergeCell ref="H62:K62"/>
    <mergeCell ref="L62:O62"/>
    <mergeCell ref="C59:G59"/>
    <mergeCell ref="H59:K59"/>
    <mergeCell ref="L59:O59"/>
    <mergeCell ref="C60:G60"/>
    <mergeCell ref="P58:T58"/>
    <mergeCell ref="P59:T59"/>
    <mergeCell ref="P60:T60"/>
    <mergeCell ref="P61:T61"/>
    <mergeCell ref="P62:T62"/>
    <mergeCell ref="H60:K60"/>
    <mergeCell ref="L60:O60"/>
    <mergeCell ref="H87:I87"/>
    <mergeCell ref="B81:C81"/>
    <mergeCell ref="B83:C83"/>
    <mergeCell ref="U83:V83"/>
    <mergeCell ref="N83:O83"/>
    <mergeCell ref="N81:O81"/>
    <mergeCell ref="K83:L83"/>
    <mergeCell ref="N77:O77"/>
    <mergeCell ref="N78:O78"/>
    <mergeCell ref="U82:V82"/>
    <mergeCell ref="B85:I85"/>
    <mergeCell ref="B79:C79"/>
    <mergeCell ref="H79:I79"/>
    <mergeCell ref="E83:F83"/>
    <mergeCell ref="B87:C87"/>
    <mergeCell ref="C64:G64"/>
    <mergeCell ref="H64:K64"/>
    <mergeCell ref="B76:C76"/>
    <mergeCell ref="L64:O64"/>
    <mergeCell ref="L65:O65"/>
    <mergeCell ref="B88:C88"/>
    <mergeCell ref="B90:C90"/>
    <mergeCell ref="H88:I88"/>
    <mergeCell ref="B89:C89"/>
    <mergeCell ref="E81:F81"/>
    <mergeCell ref="E82:F82"/>
    <mergeCell ref="H83:I83"/>
    <mergeCell ref="E88:F88"/>
    <mergeCell ref="U79:V79"/>
    <mergeCell ref="E87:F87"/>
    <mergeCell ref="N82:O82"/>
    <mergeCell ref="Q80:S80"/>
    <mergeCell ref="Q81:S81"/>
    <mergeCell ref="N79:O79"/>
    <mergeCell ref="K79:L79"/>
    <mergeCell ref="K80:L80"/>
    <mergeCell ref="K81:L81"/>
    <mergeCell ref="K82:L82"/>
    <mergeCell ref="H80:I80"/>
    <mergeCell ref="Q79:S79"/>
    <mergeCell ref="H81:I81"/>
    <mergeCell ref="Q83:S83"/>
    <mergeCell ref="U80:V80"/>
    <mergeCell ref="U81:V81"/>
    <mergeCell ref="L66:O66"/>
    <mergeCell ref="L67:O67"/>
    <mergeCell ref="L68:O68"/>
    <mergeCell ref="N76:O76"/>
    <mergeCell ref="E76:F76"/>
    <mergeCell ref="K76:L76"/>
    <mergeCell ref="H76:I76"/>
    <mergeCell ref="H68:K68"/>
    <mergeCell ref="H65:K65"/>
    <mergeCell ref="H66:K66"/>
    <mergeCell ref="H67:K67"/>
    <mergeCell ref="C65:G65"/>
    <mergeCell ref="B73:V74"/>
    <mergeCell ref="B80:C80"/>
    <mergeCell ref="B82:C82"/>
    <mergeCell ref="Q77:S77"/>
    <mergeCell ref="Q78:S78"/>
    <mergeCell ref="Q82:S82"/>
    <mergeCell ref="N80:O80"/>
    <mergeCell ref="Q76:S76"/>
    <mergeCell ref="C66:G66"/>
    <mergeCell ref="C67:G67"/>
    <mergeCell ref="C68:G68"/>
    <mergeCell ref="E77:F77"/>
    <mergeCell ref="E78:F78"/>
    <mergeCell ref="E79:F79"/>
    <mergeCell ref="E80:F80"/>
    <mergeCell ref="H82:I82"/>
    <mergeCell ref="K77:L77"/>
    <mergeCell ref="K78:L78"/>
    <mergeCell ref="P66:T66"/>
    <mergeCell ref="P67:T67"/>
    <mergeCell ref="P68:T68"/>
    <mergeCell ref="H77:I77"/>
    <mergeCell ref="H78:I78"/>
    <mergeCell ref="B77:C77"/>
    <mergeCell ref="B78:C78"/>
    <mergeCell ref="BP57:BW57"/>
    <mergeCell ref="AJ57:AN57"/>
    <mergeCell ref="AJ58:AN58"/>
    <mergeCell ref="AO57:AR57"/>
    <mergeCell ref="AT66:AU66"/>
    <mergeCell ref="AV66:AW66"/>
    <mergeCell ref="AT67:AU67"/>
    <mergeCell ref="AV67:AW67"/>
    <mergeCell ref="AT68:AU68"/>
    <mergeCell ref="AV68:AW68"/>
    <mergeCell ref="AO67:AR67"/>
    <mergeCell ref="AT58:AU58"/>
    <mergeCell ref="AV58:AW58"/>
    <mergeCell ref="AT53:AU57"/>
    <mergeCell ref="AV53:AW57"/>
    <mergeCell ref="AT59:AU59"/>
    <mergeCell ref="BK55:BM57"/>
    <mergeCell ref="BK65:BM65"/>
    <mergeCell ref="BK66:BM66"/>
    <mergeCell ref="BK67:BM67"/>
    <mergeCell ref="BK68:BM68"/>
    <mergeCell ref="BK58:BM58"/>
    <mergeCell ref="BK59:BM59"/>
    <mergeCell ref="BK60:BM60"/>
    <mergeCell ref="AA96:AT96"/>
    <mergeCell ref="AA98:AB98"/>
    <mergeCell ref="P247:S247"/>
    <mergeCell ref="P248:S248"/>
    <mergeCell ref="P249:S249"/>
    <mergeCell ref="C251:F251"/>
    <mergeCell ref="Q190:R190"/>
    <mergeCell ref="U76:V76"/>
    <mergeCell ref="Q98:R98"/>
    <mergeCell ref="B219:C219"/>
    <mergeCell ref="B213:V213"/>
    <mergeCell ref="E102:F102"/>
    <mergeCell ref="E103:F103"/>
    <mergeCell ref="H99:I99"/>
    <mergeCell ref="B93:C93"/>
    <mergeCell ref="F216:G216"/>
    <mergeCell ref="Q238:T238"/>
    <mergeCell ref="Q236:T236"/>
    <mergeCell ref="Q237:T237"/>
    <mergeCell ref="B202:J202"/>
    <mergeCell ref="Q240:T240"/>
    <mergeCell ref="I248:L248"/>
    <mergeCell ref="I249:L249"/>
    <mergeCell ref="B183:D183"/>
    <mergeCell ref="E89:F89"/>
    <mergeCell ref="E90:F90"/>
    <mergeCell ref="E91:F91"/>
    <mergeCell ref="B94:C94"/>
    <mergeCell ref="B92:C92"/>
    <mergeCell ref="B91:C91"/>
    <mergeCell ref="H89:I89"/>
    <mergeCell ref="H90:I90"/>
    <mergeCell ref="H91:I91"/>
    <mergeCell ref="K102:L102"/>
    <mergeCell ref="K103:L103"/>
    <mergeCell ref="K104:L104"/>
    <mergeCell ref="K105:L105"/>
    <mergeCell ref="H100:I100"/>
    <mergeCell ref="H101:I101"/>
    <mergeCell ref="H102:I102"/>
    <mergeCell ref="H103:I103"/>
    <mergeCell ref="E104:F104"/>
    <mergeCell ref="E105:F105"/>
    <mergeCell ref="B184:D184"/>
    <mergeCell ref="B189:C189"/>
    <mergeCell ref="E188:F188"/>
    <mergeCell ref="H188:I188"/>
    <mergeCell ref="F183:L183"/>
    <mergeCell ref="F222:G222"/>
    <mergeCell ref="I217:J217"/>
    <mergeCell ref="I218:J218"/>
    <mergeCell ref="I232:L232"/>
    <mergeCell ref="I219:J219"/>
    <mergeCell ref="I220:J220"/>
    <mergeCell ref="I221:J221"/>
    <mergeCell ref="I228:L229"/>
    <mergeCell ref="I230:L230"/>
    <mergeCell ref="I231:L231"/>
    <mergeCell ref="B220:C220"/>
    <mergeCell ref="B222:C222"/>
    <mergeCell ref="F221:G221"/>
    <mergeCell ref="B191:C191"/>
    <mergeCell ref="E205:F205"/>
    <mergeCell ref="B200:C200"/>
    <mergeCell ref="B199:O199"/>
    <mergeCell ref="B197:C197"/>
    <mergeCell ref="E197:F197"/>
    <mergeCell ref="Q239:T239"/>
    <mergeCell ref="I250:L250"/>
    <mergeCell ref="I242:L243"/>
    <mergeCell ref="M236:P236"/>
    <mergeCell ref="P246:S246"/>
    <mergeCell ref="AJ56:AR56"/>
    <mergeCell ref="AO58:AR58"/>
    <mergeCell ref="AJ59:AN59"/>
    <mergeCell ref="AJ60:AN60"/>
    <mergeCell ref="AJ61:AN61"/>
    <mergeCell ref="AJ62:AN62"/>
    <mergeCell ref="AJ63:AN63"/>
    <mergeCell ref="AO59:AR59"/>
    <mergeCell ref="AO60:AR60"/>
    <mergeCell ref="AO61:AR61"/>
    <mergeCell ref="AO62:AR62"/>
    <mergeCell ref="AO63:AR63"/>
    <mergeCell ref="P64:T64"/>
    <mergeCell ref="P65:T65"/>
    <mergeCell ref="U77:V77"/>
    <mergeCell ref="U78:V78"/>
    <mergeCell ref="U65:AB65"/>
    <mergeCell ref="N189:O189"/>
    <mergeCell ref="U216:V216"/>
    <mergeCell ref="R217:S217"/>
    <mergeCell ref="AC217:AD217"/>
    <mergeCell ref="I222:J222"/>
    <mergeCell ref="I216:J216"/>
    <mergeCell ref="L216:M216"/>
    <mergeCell ref="O216:P216"/>
    <mergeCell ref="R216:S216"/>
    <mergeCell ref="Y231:AB231"/>
    <mergeCell ref="U230:X230"/>
    <mergeCell ref="M231:P231"/>
    <mergeCell ref="Q231:T231"/>
    <mergeCell ref="Y228:AB229"/>
    <mergeCell ref="U228:X229"/>
    <mergeCell ref="O217:P217"/>
    <mergeCell ref="O218:P218"/>
    <mergeCell ref="R218:S218"/>
    <mergeCell ref="R219:S219"/>
    <mergeCell ref="R220:S220"/>
    <mergeCell ref="R221:S221"/>
    <mergeCell ref="R222:S222"/>
    <mergeCell ref="Q228:T229"/>
    <mergeCell ref="O221:P221"/>
    <mergeCell ref="O219:P219"/>
    <mergeCell ref="O220:P220"/>
    <mergeCell ref="L221:M221"/>
    <mergeCell ref="L222:M222"/>
    <mergeCell ref="Y230:AB230"/>
    <mergeCell ref="BU228:BW229"/>
    <mergeCell ref="BU230:BW230"/>
    <mergeCell ref="BU231:BW231"/>
    <mergeCell ref="BU232:BW232"/>
    <mergeCell ref="BU233:BW233"/>
    <mergeCell ref="BU234:BW234"/>
    <mergeCell ref="AL232:AP232"/>
    <mergeCell ref="AL233:AP233"/>
    <mergeCell ref="AL234:AP234"/>
    <mergeCell ref="BE231:BI231"/>
    <mergeCell ref="AQ231:AY231"/>
    <mergeCell ref="AQ232:AY232"/>
    <mergeCell ref="U231:X231"/>
    <mergeCell ref="Y232:AB232"/>
    <mergeCell ref="U221:V221"/>
    <mergeCell ref="AQ221:AT221"/>
    <mergeCell ref="AL228:AP229"/>
    <mergeCell ref="AL230:AP230"/>
    <mergeCell ref="AL231:AP231"/>
    <mergeCell ref="AZ232:BD232"/>
    <mergeCell ref="AZ233:BD233"/>
    <mergeCell ref="BR239:BT239"/>
    <mergeCell ref="BR230:BT230"/>
    <mergeCell ref="BR231:BT231"/>
    <mergeCell ref="BR232:BT232"/>
    <mergeCell ref="BR233:BT233"/>
    <mergeCell ref="BR234:BT234"/>
    <mergeCell ref="BR235:BT235"/>
    <mergeCell ref="BR236:BT236"/>
    <mergeCell ref="BR237:BT237"/>
    <mergeCell ref="AQ237:AY237"/>
    <mergeCell ref="BJ233:BN233"/>
    <mergeCell ref="BE234:BI234"/>
    <mergeCell ref="BE235:BI235"/>
    <mergeCell ref="BA242:BE243"/>
    <mergeCell ref="U238:X238"/>
    <mergeCell ref="U239:X239"/>
    <mergeCell ref="U240:X240"/>
    <mergeCell ref="AZ239:BD239"/>
    <mergeCell ref="U236:X236"/>
    <mergeCell ref="U237:X237"/>
    <mergeCell ref="Y233:AB233"/>
    <mergeCell ref="AQ235:AY235"/>
    <mergeCell ref="AQ238:AY238"/>
    <mergeCell ref="AQ239:AY239"/>
    <mergeCell ref="Y240:AB240"/>
    <mergeCell ref="AL237:AP237"/>
    <mergeCell ref="AL238:AP238"/>
    <mergeCell ref="BU240:BW240"/>
    <mergeCell ref="BR238:BT238"/>
    <mergeCell ref="I254:L254"/>
    <mergeCell ref="W195:X195"/>
    <mergeCell ref="I244:L244"/>
    <mergeCell ref="Y234:AB234"/>
    <mergeCell ref="Y235:AB235"/>
    <mergeCell ref="Y236:AB236"/>
    <mergeCell ref="Y237:AB237"/>
    <mergeCell ref="Y238:AB238"/>
    <mergeCell ref="Y239:AB239"/>
    <mergeCell ref="M227:T227"/>
    <mergeCell ref="M238:P238"/>
    <mergeCell ref="M239:P239"/>
    <mergeCell ref="P254:S254"/>
    <mergeCell ref="BO230:BQ230"/>
    <mergeCell ref="BO231:BQ231"/>
    <mergeCell ref="BO232:BQ232"/>
    <mergeCell ref="BO233:BQ233"/>
    <mergeCell ref="BO234:BQ234"/>
    <mergeCell ref="BO235:BQ235"/>
    <mergeCell ref="AB242:AF243"/>
    <mergeCell ref="AB244:AC244"/>
    <mergeCell ref="AD244:AE244"/>
    <mergeCell ref="CY235:DC235"/>
    <mergeCell ref="CY236:DC236"/>
    <mergeCell ref="CY237:DC237"/>
    <mergeCell ref="CY238:DC238"/>
    <mergeCell ref="CY239:DC239"/>
    <mergeCell ref="BU237:BW237"/>
    <mergeCell ref="BU238:BW238"/>
    <mergeCell ref="BU239:BW239"/>
    <mergeCell ref="CT237:CW237"/>
    <mergeCell ref="CT238:CW238"/>
    <mergeCell ref="CT239:CW239"/>
    <mergeCell ref="CN237:CR237"/>
    <mergeCell ref="CN238:CR238"/>
    <mergeCell ref="CN239:CR239"/>
    <mergeCell ref="BY237:CC237"/>
    <mergeCell ref="BY238:CC238"/>
    <mergeCell ref="BY239:CC239"/>
    <mergeCell ref="BU235:BW235"/>
    <mergeCell ref="BU236:BW236"/>
    <mergeCell ref="CY240:DC240"/>
    <mergeCell ref="CY228:DC229"/>
    <mergeCell ref="CY230:DC230"/>
    <mergeCell ref="CY231:DC231"/>
    <mergeCell ref="CY232:DC232"/>
    <mergeCell ref="CY233:DC233"/>
    <mergeCell ref="CJ234:CM234"/>
    <mergeCell ref="CJ235:CM235"/>
    <mergeCell ref="CJ236:CM236"/>
    <mergeCell ref="CJ237:CM237"/>
    <mergeCell ref="CJ238:CM238"/>
    <mergeCell ref="CJ239:CM239"/>
    <mergeCell ref="CN228:CR229"/>
    <mergeCell ref="CN230:CR230"/>
    <mergeCell ref="CN231:CR231"/>
    <mergeCell ref="CN232:CR232"/>
    <mergeCell ref="CN233:CR233"/>
    <mergeCell ref="CN234:CR234"/>
    <mergeCell ref="CN235:CR235"/>
    <mergeCell ref="CN236:CR236"/>
    <mergeCell ref="CN240:CR240"/>
    <mergeCell ref="CT240:CW240"/>
    <mergeCell ref="CT228:CW229"/>
    <mergeCell ref="CY234:DC234"/>
    <mergeCell ref="BY240:CC240"/>
    <mergeCell ref="CJ228:CM229"/>
    <mergeCell ref="CJ230:CM230"/>
    <mergeCell ref="CJ231:CM231"/>
    <mergeCell ref="CJ232:CM232"/>
    <mergeCell ref="CJ233:CM233"/>
    <mergeCell ref="BY227:CC227"/>
    <mergeCell ref="BY228:CC229"/>
    <mergeCell ref="BY230:CC230"/>
    <mergeCell ref="BY231:CC231"/>
    <mergeCell ref="BY232:CC232"/>
    <mergeCell ref="BY233:CC233"/>
    <mergeCell ref="BY234:CC234"/>
    <mergeCell ref="BY235:CC235"/>
    <mergeCell ref="BY236:CC236"/>
    <mergeCell ref="CJ240:CM240"/>
    <mergeCell ref="CT227:CW227"/>
    <mergeCell ref="CT230:CW230"/>
    <mergeCell ref="CT231:CW231"/>
    <mergeCell ref="CT232:CW232"/>
    <mergeCell ref="CT233:CW233"/>
    <mergeCell ref="CT234:CW234"/>
    <mergeCell ref="CT235:CW235"/>
    <mergeCell ref="CT236:CW236"/>
    <mergeCell ref="B96:X96"/>
    <mergeCell ref="AC218:AD218"/>
    <mergeCell ref="AC219:AD219"/>
    <mergeCell ref="AC220:AD220"/>
    <mergeCell ref="AC221:AD221"/>
    <mergeCell ref="AC222:AD222"/>
    <mergeCell ref="W188:X188"/>
    <mergeCell ref="W189:X189"/>
    <mergeCell ref="W190:X190"/>
    <mergeCell ref="W191:X191"/>
    <mergeCell ref="W192:X192"/>
    <mergeCell ref="T189:U189"/>
    <mergeCell ref="T192:U192"/>
    <mergeCell ref="BA191:BB191"/>
    <mergeCell ref="AQ217:AT217"/>
    <mergeCell ref="T191:U191"/>
  </mergeCells>
  <phoneticPr fontId="8" type="noConversion"/>
  <conditionalFormatting sqref="AM69:AM71">
    <cfRule type="containsText" dxfId="5" priority="5" operator="containsText" text="ordine incompleto!">
      <formula>NOT(ISERROR(SEARCH("ordine incompleto!",AM69)))</formula>
    </cfRule>
    <cfRule type="containsText" dxfId="4" priority="6" operator="containsText" text="NO">
      <formula>NOT(ISERROR(SEARCH("NO",AM69)))</formula>
    </cfRule>
    <cfRule type="cellIs" dxfId="3" priority="7" operator="equal">
      <formula>"""NO"""</formula>
    </cfRule>
  </conditionalFormatting>
  <conditionalFormatting sqref="BP58:BP68">
    <cfRule type="containsText" dxfId="2" priority="1" operator="containsText" text="ordine incompleto!">
      <formula>NOT(ISERROR(SEARCH("ordine incompleto!",BP58)))</formula>
    </cfRule>
    <cfRule type="containsText" dxfId="1" priority="2" operator="containsText" text="NO">
      <formula>NOT(ISERROR(SEARCH("NO",BP58)))</formula>
    </cfRule>
    <cfRule type="cellIs" dxfId="0" priority="3" operator="equal">
      <formula>"""NO"""</formula>
    </cfRule>
  </conditionalFormatting>
  <pageMargins left="0.7" right="0.7" top="0.75" bottom="0.75" header="0.3" footer="0.3"/>
  <pageSetup paperSize="9" orientation="landscape" r:id="rId1"/>
  <colBreaks count="2" manualBreakCount="2">
    <brk id="8" max="2" man="1"/>
    <brk id="34" max="2" man="1"/>
  </colBreaks>
  <ignoredErrors>
    <ignoredError sqref="AJ58 AJ60:AJ67 AJ68 U58:U68" unlockedFormula="1"/>
    <ignoredError sqref="C231:C240 M231:M240 Q231:Q240 F231:F240" evalError="1"/>
    <ignoredError sqref="I2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107</vt:i4>
      </vt:variant>
    </vt:vector>
  </HeadingPairs>
  <TitlesOfParts>
    <vt:vector size="108" baseType="lpstr">
      <vt:lpstr>MODULO</vt:lpstr>
      <vt:lpstr>ALTEZZA</vt:lpstr>
      <vt:lpstr>ANTRACITE101</vt:lpstr>
      <vt:lpstr>ANTRACITE139</vt:lpstr>
      <vt:lpstr>ANTRACITE187</vt:lpstr>
      <vt:lpstr>ANTRACITE187InLay</vt:lpstr>
      <vt:lpstr>ANTRACITE251</vt:lpstr>
      <vt:lpstr>ANTRACITE77</vt:lpstr>
      <vt:lpstr>CARTELLINO!Area_stampa</vt:lpstr>
      <vt:lpstr>FORMULE!Area_stampa</vt:lpstr>
      <vt:lpstr>MODULO!Area_stampa</vt:lpstr>
      <vt:lpstr>ARGENTO101</vt:lpstr>
      <vt:lpstr>ARGENTO139</vt:lpstr>
      <vt:lpstr>ARGENTO187</vt:lpstr>
      <vt:lpstr>ARGENTO187InLay</vt:lpstr>
      <vt:lpstr>ARGENTO251</vt:lpstr>
      <vt:lpstr>ARGENTO77</vt:lpstr>
      <vt:lpstr>BARRASINCRO</vt:lpstr>
      <vt:lpstr>BIANCO101</vt:lpstr>
      <vt:lpstr>BIANCO139</vt:lpstr>
      <vt:lpstr>BIANCO187</vt:lpstr>
      <vt:lpstr>BIANCO187InLay</vt:lpstr>
      <vt:lpstr>BIANCO251</vt:lpstr>
      <vt:lpstr>BIANCO77</vt:lpstr>
      <vt:lpstr>COLORE</vt:lpstr>
      <vt:lpstr>FRONTALEMETALLO</vt:lpstr>
      <vt:lpstr>FRONTALEMETALLOVETRO</vt:lpstr>
      <vt:lpstr>INTERNO</vt:lpstr>
      <vt:lpstr>INTERNO101139187</vt:lpstr>
      <vt:lpstr>INTERNONO</vt:lpstr>
      <vt:lpstr>MATERIALE</vt:lpstr>
      <vt:lpstr>METALLO</vt:lpstr>
      <vt:lpstr>MULTISTRATO</vt:lpstr>
      <vt:lpstr>NO</vt:lpstr>
      <vt:lpstr>NOSOTTOLAVELLO</vt:lpstr>
      <vt:lpstr>PLASTICArigaA</vt:lpstr>
      <vt:lpstr>PORTATA40</vt:lpstr>
      <vt:lpstr>PORTATA4070</vt:lpstr>
      <vt:lpstr>PROFILO</vt:lpstr>
      <vt:lpstr>SCELTAA</vt:lpstr>
      <vt:lpstr>SCELTAB</vt:lpstr>
      <vt:lpstr>SCELTAC</vt:lpstr>
      <vt:lpstr>SCELTAD</vt:lpstr>
      <vt:lpstr>SCELTAE</vt:lpstr>
      <vt:lpstr>SCELTAF</vt:lpstr>
      <vt:lpstr>SCELTAG</vt:lpstr>
      <vt:lpstr>SCELTAH</vt:lpstr>
      <vt:lpstr>SCELTAI</vt:lpstr>
      <vt:lpstr>SCELTAINTERNOA</vt:lpstr>
      <vt:lpstr>SCELTAINTERNOB</vt:lpstr>
      <vt:lpstr>SCELTAINTERNOC</vt:lpstr>
      <vt:lpstr>SCELTAINTERNOD</vt:lpstr>
      <vt:lpstr>SCELTAINTERNOE</vt:lpstr>
      <vt:lpstr>SCELTAINTERNOF</vt:lpstr>
      <vt:lpstr>SCELTAINTERNOG</vt:lpstr>
      <vt:lpstr>SCELTAINTERNOH</vt:lpstr>
      <vt:lpstr>SCELTAINTERNOI</vt:lpstr>
      <vt:lpstr>SCELTAINTERNOL</vt:lpstr>
      <vt:lpstr>SCELTAINTERNOM</vt:lpstr>
      <vt:lpstr>SCELTAL</vt:lpstr>
      <vt:lpstr>SCELTAM</vt:lpstr>
      <vt:lpstr>SCELTAMATERIALEA</vt:lpstr>
      <vt:lpstr>SCELTAMATERIALEB</vt:lpstr>
      <vt:lpstr>SCELTAMATERIALEC</vt:lpstr>
      <vt:lpstr>SCELTAMATERIALED</vt:lpstr>
      <vt:lpstr>SCELTAMATERIALEE</vt:lpstr>
      <vt:lpstr>SCELTAMATERIALEF</vt:lpstr>
      <vt:lpstr>SCELTAMATERIALEG</vt:lpstr>
      <vt:lpstr>SCELTAMATERIALEH</vt:lpstr>
      <vt:lpstr>SCELTAMATERIALEI</vt:lpstr>
      <vt:lpstr>SCELTAMATERIALEINTERNOA</vt:lpstr>
      <vt:lpstr>SCELTAMATERIALEINTERNOB</vt:lpstr>
      <vt:lpstr>SCELTAMATERIALEINTERNOC</vt:lpstr>
      <vt:lpstr>SCELTAMATERIALEINTERNOD</vt:lpstr>
      <vt:lpstr>SCELTAMATERIALEINTERNOE</vt:lpstr>
      <vt:lpstr>SCELTAMATERIALEINTERNOF</vt:lpstr>
      <vt:lpstr>SCELTAMATERIALEINTERNOG</vt:lpstr>
      <vt:lpstr>SCELTAMATERIALEINTERNOH</vt:lpstr>
      <vt:lpstr>SCELTAMATERIALEINTERNOI</vt:lpstr>
      <vt:lpstr>SCELTAMATERIALEINTERNOL</vt:lpstr>
      <vt:lpstr>SCELTAMATERIALEINTERNOM</vt:lpstr>
      <vt:lpstr>SCELTAMATERIALEL</vt:lpstr>
      <vt:lpstr>SCELTAMATERIALEM</vt:lpstr>
      <vt:lpstr>SCELTAPORTATAA</vt:lpstr>
      <vt:lpstr>SCELTAPORTATAB</vt:lpstr>
      <vt:lpstr>SCELTAPORTATAC</vt:lpstr>
      <vt:lpstr>SCELTAPORTATAD</vt:lpstr>
      <vt:lpstr>SCELTAPORTATAE</vt:lpstr>
      <vt:lpstr>SCELTAPORTATAF</vt:lpstr>
      <vt:lpstr>SCELTAPORTATAG</vt:lpstr>
      <vt:lpstr>SCELTAPORTATAH</vt:lpstr>
      <vt:lpstr>SCELTAPORTATAI</vt:lpstr>
      <vt:lpstr>SCELTAPORTATAL</vt:lpstr>
      <vt:lpstr>SCELTAPORTATAM</vt:lpstr>
      <vt:lpstr>SCELTASOTTOLAVELLOA</vt:lpstr>
      <vt:lpstr>SCELTASOTTOLAVELLOB</vt:lpstr>
      <vt:lpstr>SCELTASOTTOLAVELLOC</vt:lpstr>
      <vt:lpstr>SCELTASOTTOLAVELLOD</vt:lpstr>
      <vt:lpstr>SCELTASOTTOLAVELLOE</vt:lpstr>
      <vt:lpstr>SCELTASOTTOLAVELLOF</vt:lpstr>
      <vt:lpstr>SCELTASOTTOLAVELLOG</vt:lpstr>
      <vt:lpstr>SCELTASOTTOLAVELLOH</vt:lpstr>
      <vt:lpstr>SCELTASOTTOLAVELLOI</vt:lpstr>
      <vt:lpstr>SCELTASOTTOLAVELLOL</vt:lpstr>
      <vt:lpstr>SCELTASOTTOLAVELLOM</vt:lpstr>
      <vt:lpstr>SOTTOLAVELLO</vt:lpstr>
      <vt:lpstr>SOTTOLAVELLOSUMISURA</vt:lpstr>
      <vt:lpstr>SOTTOLAVELLOTECNOINOX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Zetta</dc:creator>
  <cp:lastModifiedBy>Marco Zetta</cp:lastModifiedBy>
  <cp:lastPrinted>2023-06-14T09:33:30Z</cp:lastPrinted>
  <dcterms:created xsi:type="dcterms:W3CDTF">2020-12-02T08:21:57Z</dcterms:created>
  <dcterms:modified xsi:type="dcterms:W3CDTF">2023-07-10T07:15:16Z</dcterms:modified>
</cp:coreProperties>
</file>