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T:\MARCO ZETTA\ALUMIX\PB03 - VPA\"/>
    </mc:Choice>
  </mc:AlternateContent>
  <xr:revisionPtr revIDLastSave="0" documentId="13_ncr:1_{6F15A9D1-67B2-4109-98DE-7F0ABB465930}" xr6:coauthVersionLast="47" xr6:coauthVersionMax="47" xr10:uidLastSave="{00000000-0000-0000-0000-000000000000}"/>
  <workbookProtection workbookAlgorithmName="SHA-512" workbookHashValue="IvedzGJi8cNA5S3eKHACCchuoapo59GZ3ggQq+XMoJcRHc56MV0TvMXTVO2yAt+LTRTCrukQjDlDBhjAvz2faA==" workbookSaltValue="BWhhj5DI0MPQFIwsNCznsw==" workbookSpinCount="100000" lockStructure="1"/>
  <bookViews>
    <workbookView xWindow="-108" yWindow="-108" windowWidth="23256" windowHeight="12456" firstSheet="1" activeTab="1" xr2:uid="{BF01623E-C62D-48B6-A3C0-47EAC00FDE39}"/>
  </bookViews>
  <sheets>
    <sheet name="Dati" sheetId="1" state="veryHidden" r:id="rId1"/>
    <sheet name="Modulo" sheetId="2" r:id="rId2"/>
    <sheet name="Cartellino" sheetId="3" state="veryHidden" r:id="rId3"/>
  </sheets>
  <definedNames>
    <definedName name="_xlnm.Print_Area" localSheetId="2">Cartellino!$A$1:$AY$76</definedName>
    <definedName name="_xlnm.Print_Area" localSheetId="1">Modulo!$A$1:$AZ$38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P15" i="2" l="1"/>
  <c r="AA5" i="2" a="1"/>
  <c r="AA5" i="2" s="1"/>
  <c r="N51" i="1" l="1"/>
  <c r="N37" i="1"/>
  <c r="N23" i="1"/>
  <c r="N34" i="1" s="1" a="1"/>
  <c r="N34" i="1" s="1"/>
  <c r="Y25" i="2" s="1"/>
  <c r="J51" i="1"/>
  <c r="J37" i="1"/>
  <c r="J48" i="1" s="1" a="1"/>
  <c r="J48" i="1" s="1"/>
  <c r="Y23" i="2" s="1"/>
  <c r="J23" i="1"/>
  <c r="J34" i="1" s="1" a="1"/>
  <c r="J34" i="1" s="1"/>
  <c r="Y22" i="2" s="1"/>
  <c r="N62" i="1" a="1"/>
  <c r="N62" i="1" s="1"/>
  <c r="Y27" i="2" s="1"/>
  <c r="N61" i="1" a="1"/>
  <c r="N61" i="1" s="1"/>
  <c r="N48" i="1" a="1"/>
  <c r="N48" i="1" s="1"/>
  <c r="Y26" i="2" s="1"/>
  <c r="N47" i="1" a="1"/>
  <c r="N47" i="1" s="1"/>
  <c r="J62" i="1" a="1"/>
  <c r="J62" i="1" s="1"/>
  <c r="Y24" i="2" s="1"/>
  <c r="J61" i="1" a="1"/>
  <c r="J61" i="1" s="1"/>
  <c r="J33" i="1" a="1"/>
  <c r="J33" i="1" s="1"/>
  <c r="N33" i="1" l="1" a="1"/>
  <c r="N33" i="1" s="1"/>
  <c r="J47" i="1" a="1"/>
  <c r="J47" i="1" s="1"/>
  <c r="G13" i="1"/>
  <c r="U30" i="1" s="1"/>
  <c r="G9" i="1"/>
  <c r="U34" i="1" s="1"/>
  <c r="G10" i="1"/>
  <c r="U33" i="1" s="1"/>
  <c r="G11" i="1"/>
  <c r="U32" i="1" s="1"/>
  <c r="G12" i="1"/>
  <c r="U31" i="1" s="1"/>
  <c r="G14" i="1"/>
  <c r="U29" i="1" s="1"/>
  <c r="AL15" i="3"/>
  <c r="AS70" i="3" s="1"/>
  <c r="AL14" i="3"/>
  <c r="AS60" i="3" s="1"/>
  <c r="AL13" i="3"/>
  <c r="AS50" i="3" s="1"/>
  <c r="AL12" i="3"/>
  <c r="T70" i="3" s="1"/>
  <c r="AL11" i="3"/>
  <c r="T60" i="3" s="1"/>
  <c r="AL10" i="3"/>
  <c r="T50" i="3" s="1"/>
  <c r="J96" i="1"/>
  <c r="J95" i="1"/>
  <c r="J94" i="1"/>
  <c r="J93" i="1"/>
  <c r="J92" i="1"/>
  <c r="J91" i="1"/>
  <c r="I96" i="1"/>
  <c r="I95" i="1"/>
  <c r="I94" i="1"/>
  <c r="I93" i="1"/>
  <c r="I92" i="1"/>
  <c r="I91" i="1"/>
  <c r="AJ73" i="3"/>
  <c r="AJ63" i="3"/>
  <c r="AJ53" i="3"/>
  <c r="K73" i="3"/>
  <c r="K63" i="3"/>
  <c r="K53" i="3"/>
  <c r="AM66" i="3"/>
  <c r="AM65" i="3"/>
  <c r="AM56" i="3"/>
  <c r="AM55" i="3"/>
  <c r="AM46" i="3"/>
  <c r="AM45" i="3"/>
  <c r="N66" i="3"/>
  <c r="N65" i="3"/>
  <c r="N56" i="3"/>
  <c r="N55" i="3"/>
  <c r="N46" i="3"/>
  <c r="N45" i="3"/>
  <c r="E75" i="3"/>
  <c r="H9" i="3"/>
  <c r="H42" i="3" s="1"/>
  <c r="H10" i="3"/>
  <c r="H11" i="3"/>
  <c r="AG41" i="3" s="1"/>
  <c r="H12" i="3"/>
  <c r="AG42" i="3" s="1"/>
  <c r="H13" i="3"/>
  <c r="K71" i="3" s="1"/>
  <c r="H14" i="3"/>
  <c r="AJ62" i="3" s="1"/>
  <c r="H8" i="3"/>
  <c r="H41" i="3" s="1"/>
  <c r="AH15" i="3"/>
  <c r="AM69" i="3" s="1"/>
  <c r="AH11" i="3"/>
  <c r="W62" i="3" s="1"/>
  <c r="AH12" i="3"/>
  <c r="W72" i="3" s="1"/>
  <c r="AH13" i="3"/>
  <c r="AM49" i="3" s="1"/>
  <c r="AH14" i="3"/>
  <c r="AM57" i="3" s="1"/>
  <c r="AH10" i="3"/>
  <c r="N47" i="3" s="1"/>
  <c r="AD11" i="3"/>
  <c r="N58" i="3" s="1"/>
  <c r="AD12" i="3"/>
  <c r="N68" i="3" s="1"/>
  <c r="AD13" i="3"/>
  <c r="AM48" i="3" s="1"/>
  <c r="AD14" i="3"/>
  <c r="AM58" i="3" s="1"/>
  <c r="AD15" i="3"/>
  <c r="AM68" i="3" s="1"/>
  <c r="AD10" i="3"/>
  <c r="N48" i="3" s="1"/>
  <c r="Z11" i="3"/>
  <c r="Z12" i="3"/>
  <c r="K68" i="3" s="1"/>
  <c r="Z13" i="3"/>
  <c r="AJ47" i="3" s="1"/>
  <c r="Z14" i="3"/>
  <c r="AJ59" i="3" s="1"/>
  <c r="Z15" i="3"/>
  <c r="AJ65" i="3" s="1"/>
  <c r="Z10" i="3"/>
  <c r="H78" i="1"/>
  <c r="H77" i="1"/>
  <c r="H76" i="1"/>
  <c r="H75" i="1"/>
  <c r="H74" i="1"/>
  <c r="H73" i="1"/>
  <c r="R84" i="1" s="1"/>
  <c r="G78" i="1"/>
  <c r="F87" i="1" s="1"/>
  <c r="F96" i="1" s="1"/>
  <c r="G77" i="1"/>
  <c r="F86" i="1" s="1"/>
  <c r="F95" i="1" s="1"/>
  <c r="G76" i="1"/>
  <c r="F85" i="1" s="1"/>
  <c r="F94" i="1" s="1"/>
  <c r="G75" i="1"/>
  <c r="F84" i="1" s="1"/>
  <c r="F93" i="1" s="1"/>
  <c r="G74" i="1"/>
  <c r="F83" i="1" s="1"/>
  <c r="F92" i="1" s="1"/>
  <c r="G73" i="1"/>
  <c r="F82" i="1" s="1"/>
  <c r="F91" i="1" s="1"/>
  <c r="C74" i="1"/>
  <c r="D74" i="1"/>
  <c r="D83" i="1" s="1"/>
  <c r="E74" i="1"/>
  <c r="C75" i="1"/>
  <c r="D75" i="1"/>
  <c r="D84" i="1" s="1"/>
  <c r="E75" i="1"/>
  <c r="C76" i="1"/>
  <c r="D76" i="1"/>
  <c r="D85" i="1" s="1"/>
  <c r="E76" i="1"/>
  <c r="C77" i="1"/>
  <c r="D77" i="1"/>
  <c r="D86" i="1" s="1"/>
  <c r="E77" i="1"/>
  <c r="C78" i="1"/>
  <c r="D78" i="1"/>
  <c r="D87" i="1" s="1"/>
  <c r="E78" i="1"/>
  <c r="E73" i="1"/>
  <c r="D73" i="1"/>
  <c r="D82" i="1" s="1"/>
  <c r="C73" i="1"/>
  <c r="B96" i="1" l="1"/>
  <c r="B95" i="1"/>
  <c r="B93" i="1"/>
  <c r="B94" i="1"/>
  <c r="C82" i="1"/>
  <c r="B91" i="1"/>
  <c r="B87" i="1"/>
  <c r="B86" i="1"/>
  <c r="B85" i="1"/>
  <c r="B84" i="1"/>
  <c r="B83" i="1"/>
  <c r="B92" i="1"/>
  <c r="C85" i="1"/>
  <c r="C86" i="1"/>
  <c r="C83" i="1"/>
  <c r="B82" i="1"/>
  <c r="C84" i="1"/>
  <c r="C87" i="1"/>
  <c r="R82" i="1"/>
  <c r="AV72" i="3"/>
  <c r="K72" i="3"/>
  <c r="AJ72" i="3"/>
  <c r="AR72" i="3"/>
  <c r="S72" i="3"/>
  <c r="R87" i="1"/>
  <c r="R83" i="1"/>
  <c r="R86" i="1"/>
  <c r="R85" i="1"/>
  <c r="N49" i="3"/>
  <c r="AJ48" i="3"/>
  <c r="AJ66" i="3"/>
  <c r="K57" i="3"/>
  <c r="K61" i="3"/>
  <c r="AJ61" i="3"/>
  <c r="K51" i="3"/>
  <c r="AR52" i="3"/>
  <c r="AJ71" i="3"/>
  <c r="K62" i="3"/>
  <c r="AJ51" i="3"/>
  <c r="K52" i="3"/>
  <c r="AJ52" i="3"/>
  <c r="K45" i="3"/>
  <c r="N69" i="3"/>
  <c r="S62" i="3"/>
  <c r="AJ68" i="3"/>
  <c r="AJ67" i="3"/>
  <c r="AJ69" i="3"/>
  <c r="AM67" i="3"/>
  <c r="AM47" i="3"/>
  <c r="W52" i="3"/>
  <c r="AR62" i="3"/>
  <c r="S52" i="3"/>
  <c r="Q87" i="1"/>
  <c r="K66" i="3"/>
  <c r="Q84" i="1"/>
  <c r="S84" i="1" s="1"/>
  <c r="H84" i="1" s="1"/>
  <c r="H93" i="1" s="1"/>
  <c r="K69" i="3"/>
  <c r="Q86" i="1"/>
  <c r="K48" i="3"/>
  <c r="AV62" i="3"/>
  <c r="N59" i="3"/>
  <c r="AM59" i="3"/>
  <c r="AV52" i="3"/>
  <c r="N67" i="3"/>
  <c r="N57" i="3"/>
  <c r="AJ45" i="3"/>
  <c r="AJ57" i="3"/>
  <c r="AJ49" i="3"/>
  <c r="K55" i="3"/>
  <c r="K58" i="3"/>
  <c r="AJ46" i="3"/>
  <c r="AJ55" i="3"/>
  <c r="AJ58" i="3"/>
  <c r="K67" i="3"/>
  <c r="K56" i="3"/>
  <c r="K59" i="3"/>
  <c r="AJ56" i="3"/>
  <c r="K65" i="3"/>
  <c r="K46" i="3"/>
  <c r="K49" i="3"/>
  <c r="K47" i="3"/>
  <c r="Q85" i="1"/>
  <c r="Q83" i="1"/>
  <c r="Q82" i="1"/>
  <c r="AP14" i="2"/>
  <c r="AP14" i="3" s="1"/>
  <c r="AS55" i="3" s="1"/>
  <c r="AP13" i="2"/>
  <c r="AP13" i="3" s="1"/>
  <c r="AS45" i="3" s="1"/>
  <c r="AP12" i="2"/>
  <c r="AP12" i="3" s="1"/>
  <c r="T65" i="3" s="1"/>
  <c r="AP11" i="2"/>
  <c r="AP11" i="3" s="1"/>
  <c r="K60" i="3" s="1"/>
  <c r="AP10" i="2"/>
  <c r="AP10" i="3" s="1"/>
  <c r="T45" i="3" s="1"/>
  <c r="F78" i="1" l="1"/>
  <c r="K96" i="1" s="1"/>
  <c r="AP15" i="3"/>
  <c r="AJ70" i="3" s="1"/>
  <c r="S87" i="1"/>
  <c r="H87" i="1" s="1"/>
  <c r="H96" i="1" s="1"/>
  <c r="S82" i="1"/>
  <c r="H82" i="1" s="1"/>
  <c r="H91" i="1" s="1"/>
  <c r="S85" i="1"/>
  <c r="H85" i="1" s="1"/>
  <c r="H94" i="1" s="1"/>
  <c r="S86" i="1"/>
  <c r="H86" i="1" s="1"/>
  <c r="H95" i="1" s="1"/>
  <c r="S83" i="1"/>
  <c r="H83" i="1" s="1"/>
  <c r="H92" i="1" s="1"/>
  <c r="T55" i="3"/>
  <c r="AJ60" i="3"/>
  <c r="K50" i="3"/>
  <c r="K70" i="3"/>
  <c r="AJ50" i="3"/>
  <c r="E86" i="1"/>
  <c r="E83" i="1"/>
  <c r="E85" i="1"/>
  <c r="E87" i="1"/>
  <c r="F75" i="1"/>
  <c r="K93" i="1" s="1"/>
  <c r="F76" i="1"/>
  <c r="K94" i="1" s="1"/>
  <c r="F77" i="1"/>
  <c r="K95" i="1" s="1"/>
  <c r="E84" i="1"/>
  <c r="F74" i="1"/>
  <c r="K92" i="1" s="1"/>
  <c r="E82" i="1"/>
  <c r="F73" i="1"/>
  <c r="K91" i="1" s="1"/>
  <c r="AS65" i="3" l="1"/>
  <c r="G15" i="1"/>
  <c r="I15" i="1" s="1"/>
  <c r="G17" i="1"/>
  <c r="I17" i="1" s="1"/>
  <c r="G16" i="1"/>
  <c r="I16" i="1" s="1"/>
  <c r="D91" i="1" l="1"/>
  <c r="D94" i="1"/>
  <c r="D92" i="1"/>
  <c r="D93" i="1"/>
  <c r="D96" i="1"/>
  <c r="D95" i="1"/>
  <c r="C94" i="1"/>
  <c r="C93" i="1"/>
  <c r="C95" i="1"/>
  <c r="C91" i="1"/>
  <c r="C96" i="1"/>
  <c r="C92" i="1"/>
  <c r="H20" i="1"/>
  <c r="I20" i="1" l="1"/>
  <c r="H8" i="1"/>
  <c r="H18" i="1"/>
  <c r="H19" i="1"/>
  <c r="H7" i="1"/>
  <c r="L93" i="1" l="1"/>
  <c r="L94" i="1"/>
  <c r="L95" i="1"/>
  <c r="L96" i="1"/>
  <c r="L92" i="1"/>
  <c r="L91" i="1"/>
  <c r="G84" i="1"/>
  <c r="G93" i="1" s="1"/>
  <c r="G86" i="1"/>
  <c r="G95" i="1" s="1"/>
  <c r="G87" i="1"/>
  <c r="G96" i="1" s="1"/>
  <c r="G83" i="1"/>
  <c r="G92" i="1" s="1"/>
  <c r="G85" i="1"/>
  <c r="G94" i="1" s="1"/>
  <c r="G82" i="1"/>
  <c r="G91" i="1" s="1"/>
  <c r="E95" i="1"/>
  <c r="E91" i="1"/>
  <c r="E93" i="1"/>
  <c r="E96" i="1"/>
  <c r="E94" i="1"/>
  <c r="E92" i="1"/>
  <c r="M96" i="1" l="1"/>
  <c r="N96" i="1" s="1"/>
  <c r="O96" i="1" s="1"/>
  <c r="AT15" i="2" s="1"/>
  <c r="AT15" i="3" s="1"/>
  <c r="M94" i="1"/>
  <c r="M91" i="1"/>
  <c r="M95" i="1"/>
  <c r="M93" i="1"/>
  <c r="M92" i="1"/>
  <c r="N94" i="1" l="1"/>
  <c r="O94" i="1" s="1"/>
  <c r="AT13" i="2" s="1"/>
  <c r="N91" i="1"/>
  <c r="O91" i="1" s="1"/>
  <c r="AT10" i="2" s="1"/>
  <c r="N93" i="1"/>
  <c r="O93" i="1" s="1"/>
  <c r="AT12" i="2" s="1"/>
  <c r="N95" i="1"/>
  <c r="O95" i="1" s="1"/>
  <c r="AT14" i="2" s="1"/>
  <c r="N92" i="1"/>
  <c r="O92" i="1" s="1"/>
  <c r="AT11" i="2" s="1"/>
  <c r="AT14" i="3" l="1"/>
  <c r="AT12" i="3"/>
  <c r="AT10" i="3"/>
  <c r="AT11" i="3"/>
  <c r="AT1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<sst xmlns="http://schemas.openxmlformats.org/spreadsheetml/2006/main" count="464" uniqueCount="164">
  <si>
    <t>articolo</t>
  </si>
  <si>
    <t>descrizione</t>
  </si>
  <si>
    <t>finitura</t>
  </si>
  <si>
    <t>unità di misura</t>
  </si>
  <si>
    <t>Dimensione profilo (metri)</t>
  </si>
  <si>
    <t>prezzo unità</t>
  </si>
  <si>
    <t>PB03KT4VG21001</t>
  </si>
  <si>
    <t>Kit cerniera (collo 10,5) con cover e viti per fissaggio all'anta</t>
  </si>
  <si>
    <t>Verniciato Metal grey</t>
  </si>
  <si>
    <t>Kit</t>
  </si>
  <si>
    <t>PB03KT4VG21601</t>
  </si>
  <si>
    <t>Kit cerniera (collo 16) con cover e viti per fissaggio all'anta</t>
  </si>
  <si>
    <t>PR728VG2550049</t>
  </si>
  <si>
    <t>Profilo montante cerniera anta alluminio PB03-L6100/4000</t>
  </si>
  <si>
    <t>mt.</t>
  </si>
  <si>
    <t>PR728VG2550050</t>
  </si>
  <si>
    <t>Profilo montante maniglia anta alluminio PB03-L6100</t>
  </si>
  <si>
    <t>PR728VG2550034</t>
  </si>
  <si>
    <t>Profilo traverso superiore/inferiore anta alluminio PB03-L 6100</t>
  </si>
  <si>
    <t>PB03KT7VG20003</t>
  </si>
  <si>
    <t>Kit 4 tappi per anta alluminio PB03</t>
  </si>
  <si>
    <t>PB03KT10120001</t>
  </si>
  <si>
    <t>Kit per il montaggio anta alluminio PB03 (Finitura: Zincato nero)</t>
  </si>
  <si>
    <t>Acquisto</t>
  </si>
  <si>
    <t>Vendita</t>
  </si>
  <si>
    <t>PB03</t>
  </si>
  <si>
    <t>Altezza</t>
  </si>
  <si>
    <t>Larghezza</t>
  </si>
  <si>
    <t>Q.tà</t>
  </si>
  <si>
    <t>Montata</t>
  </si>
  <si>
    <t>Vetro</t>
  </si>
  <si>
    <t>Montante cerniera</t>
  </si>
  <si>
    <t>Montante maniglia</t>
  </si>
  <si>
    <t>Traverso sup/inf</t>
  </si>
  <si>
    <t>Descrizione</t>
  </si>
  <si>
    <t>TRASPARENTE</t>
  </si>
  <si>
    <t>TRASPARENTE EXTRACHIARO</t>
  </si>
  <si>
    <t>TRASPARENTE EXTRACHIARO LACCATO RAL</t>
  </si>
  <si>
    <t>SATINATO</t>
  </si>
  <si>
    <t>SATINATO EXTRACHIARO</t>
  </si>
  <si>
    <t>SATINATO EXTRACHIARO LACCATO RAL</t>
  </si>
  <si>
    <t>FUME'</t>
  </si>
  <si>
    <t>BRONZO</t>
  </si>
  <si>
    <t>STOPSOL FUME'</t>
  </si>
  <si>
    <t>STOPSOL BRONZO</t>
  </si>
  <si>
    <t>SPECCHIO</t>
  </si>
  <si>
    <t>SPECCHIO FUME'</t>
  </si>
  <si>
    <t>SPECCHIO BRONZATO</t>
  </si>
  <si>
    <t>SATINATO FUME'</t>
  </si>
  <si>
    <t>SATINATO BRONZO</t>
  </si>
  <si>
    <t>LACOBEL BIANCO EXTRACHIARO</t>
  </si>
  <si>
    <t>NO VETRO, NO GUARNIZIONI</t>
  </si>
  <si>
    <t>NO VETRO, DARE GUARNIZIONI</t>
  </si>
  <si>
    <t>ALTRO, SCRIVI IN NOTE</t>
  </si>
  <si>
    <t>Euro</t>
  </si>
  <si>
    <t>MQ</t>
  </si>
  <si>
    <t>Euro vetro</t>
  </si>
  <si>
    <t>Euro MQ</t>
  </si>
  <si>
    <t>Guarnizione</t>
  </si>
  <si>
    <t>TE884160000326</t>
  </si>
  <si>
    <t>Guarnizione per vetro sp.4mm - L3000</t>
  </si>
  <si>
    <t>Trasparente</t>
  </si>
  <si>
    <t>Cerniere</t>
  </si>
  <si>
    <t>Sormonto</t>
  </si>
  <si>
    <t>Kit montaggio</t>
  </si>
  <si>
    <t>Lavorazione</t>
  </si>
  <si>
    <t>Imballo</t>
  </si>
  <si>
    <t>Assemblaggio</t>
  </si>
  <si>
    <t>NO</t>
  </si>
  <si>
    <t>www.alumixdesign.com</t>
  </si>
  <si>
    <t>Modulo d'ordine / Preventivatore</t>
  </si>
  <si>
    <t>Data</t>
  </si>
  <si>
    <t>Ragione sociale</t>
  </si>
  <si>
    <t>Al pronto</t>
  </si>
  <si>
    <t>CONSEGNA VPA</t>
  </si>
  <si>
    <t>Guarnizioni</t>
  </si>
  <si>
    <t>A</t>
  </si>
  <si>
    <t>B</t>
  </si>
  <si>
    <t>C</t>
  </si>
  <si>
    <t>D</t>
  </si>
  <si>
    <t>E</t>
  </si>
  <si>
    <t>X</t>
  </si>
  <si>
    <t>F</t>
  </si>
  <si>
    <t>ANTA BATTENTE &gt; PB03</t>
  </si>
  <si>
    <t>Dimensioni anta (MM)</t>
  </si>
  <si>
    <t>Montate</t>
  </si>
  <si>
    <t>Riga</t>
  </si>
  <si>
    <t>N° cerniere</t>
  </si>
  <si>
    <t>€ cad. pieno</t>
  </si>
  <si>
    <t>Riferimento</t>
  </si>
  <si>
    <t>Vetri</t>
  </si>
  <si>
    <t>Cerniere &gt; Posizione standard</t>
  </si>
  <si>
    <t>Note:</t>
  </si>
  <si>
    <t>Traverso sup. / inf.</t>
  </si>
  <si>
    <t>MM</t>
  </si>
  <si>
    <t>N° Fori cerniera</t>
  </si>
  <si>
    <t xml:space="preserve"> -</t>
  </si>
  <si>
    <t>SI</t>
  </si>
  <si>
    <t>RITIRA CLIENTE</t>
  </si>
  <si>
    <t>IMBALLO CORRIERE DEL CLIENTE</t>
  </si>
  <si>
    <t>IMBALLO CORRIERE ALUMIX</t>
  </si>
  <si>
    <t>Città</t>
  </si>
  <si>
    <t>OK</t>
  </si>
  <si>
    <t>Mont. cerniera</t>
  </si>
  <si>
    <t>Mont. maniglia</t>
  </si>
  <si>
    <t>Lavorazione Cerniere</t>
  </si>
  <si>
    <t>Formule &gt; MTL o costo cad.</t>
  </si>
  <si>
    <t>Formule &gt; costo cad.</t>
  </si>
  <si>
    <t>Prezzo netto</t>
  </si>
  <si>
    <t>Prezzo Pieno</t>
  </si>
  <si>
    <t>Prezzi esclusi di cerniere (prezzo pieno 56,76 € cad. + iva )</t>
  </si>
  <si>
    <t>€ cad. netto</t>
  </si>
  <si>
    <t>Prezzi esclusi di cerniere (prezzo netto 28,38 € cad. + iva )</t>
  </si>
  <si>
    <t>Tappi</t>
  </si>
  <si>
    <t>Dimensioni minime / massime</t>
  </si>
  <si>
    <t>Min. 600mm</t>
  </si>
  <si>
    <t>Min. 250mm</t>
  </si>
  <si>
    <t>Max. 640mm</t>
  </si>
  <si>
    <r>
      <rPr>
        <b/>
        <sz val="12"/>
        <color theme="1"/>
        <rFont val="Calibri"/>
        <family val="2"/>
        <scheme val="minor"/>
      </rPr>
      <t>H1</t>
    </r>
    <r>
      <rPr>
        <sz val="12"/>
        <color theme="1"/>
        <rFont val="Calibri"/>
        <family val="2"/>
        <scheme val="minor"/>
      </rPr>
      <t xml:space="preserve"> da 600mm a 1150mm (</t>
    </r>
    <r>
      <rPr>
        <b/>
        <sz val="12"/>
        <color theme="1"/>
        <rFont val="Calibri"/>
        <family val="2"/>
        <scheme val="minor"/>
      </rPr>
      <t>anta fornita sempre di tappi</t>
    </r>
    <r>
      <rPr>
        <sz val="12"/>
        <color theme="1"/>
        <rFont val="Calibri"/>
        <family val="2"/>
        <scheme val="minor"/>
      </rPr>
      <t>)</t>
    </r>
  </si>
  <si>
    <t>ALLERT:</t>
  </si>
  <si>
    <t>LISTINO 2025.11.10</t>
  </si>
  <si>
    <t>DATI AGGIORNATI IL 2026.01.29</t>
  </si>
  <si>
    <t>Max. 3000mm</t>
  </si>
  <si>
    <t>PB03MT7VG20006</t>
  </si>
  <si>
    <t>Profilo montante cerniera anta alluminio PB03 predisposto per 3 cerniere - L 3000 (H anta 3000 ÷ 2500)</t>
  </si>
  <si>
    <t>PB03MT7VG20001</t>
  </si>
  <si>
    <t>PB03MT7VG20002</t>
  </si>
  <si>
    <t>PB03MT7VG20003</t>
  </si>
  <si>
    <t>PB03MT7VG20004</t>
  </si>
  <si>
    <t>PB03MT7VG20005</t>
  </si>
  <si>
    <t>Profilo montante cerniera anta alluminio PB03 predisposto per 2 cerniere - L 2650 (H anta 2650 ÷ 2150)</t>
  </si>
  <si>
    <t>Profilo montante cerniera anta alluminio PB03 predisposto per 2 cerniere - L 2150 (H anta 2150 ÷ 1650)</t>
  </si>
  <si>
    <t>Profilo montante cerniera anta alluminio PB03 predisposto per 2 cerniere - L 1650 (H anta 1650 ÷ 1150)</t>
  </si>
  <si>
    <t>Profilo montante cerniera anta alluminio PB03 predisposto per 2 cerniere - L 1150 (H anta 1150 ÷ 850)</t>
  </si>
  <si>
    <t>Profilo montante cerniera anta alluminio PB03 predisposto per 2 cerniere - L 850 (H anta 850 ÷ 600)</t>
  </si>
  <si>
    <t>Inserisci altezza anta (mm):</t>
  </si>
  <si>
    <t>Tipologia</t>
  </si>
  <si>
    <t>Passo base</t>
  </si>
  <si>
    <t>Tipologia selezionata:</t>
  </si>
  <si>
    <t>Passo foratura (mm):</t>
  </si>
  <si>
    <t>Calcolo pos. Cerniere riga A</t>
  </si>
  <si>
    <t>Calcolo pos. Cerniere riga B</t>
  </si>
  <si>
    <t>Calcolo pos. Cerniere riga C</t>
  </si>
  <si>
    <t>Calcolo pos. Cerniere riga D</t>
  </si>
  <si>
    <t>Calcolo pos. Cerniere riga E</t>
  </si>
  <si>
    <t>Calcolo pos. Cerniere riga F</t>
  </si>
  <si>
    <t>Tipologia A</t>
  </si>
  <si>
    <t>Tipologia B</t>
  </si>
  <si>
    <t>Tipologia C</t>
  </si>
  <si>
    <t>Tipologia D</t>
  </si>
  <si>
    <t>Tipologia E</t>
  </si>
  <si>
    <t>Tipologia F</t>
  </si>
  <si>
    <t>Passo</t>
  </si>
  <si>
    <t>Prezzo</t>
  </si>
  <si>
    <t>Calcolo prezzo per tipologia</t>
  </si>
  <si>
    <t>Riga A</t>
  </si>
  <si>
    <t>X =</t>
  </si>
  <si>
    <t>Riga B</t>
  </si>
  <si>
    <t>Riga C</t>
  </si>
  <si>
    <t>Riga D</t>
  </si>
  <si>
    <t>Riga E</t>
  </si>
  <si>
    <t>Riga F</t>
  </si>
  <si>
    <t>Pieno + 10% 21.04</t>
  </si>
  <si>
    <t>V1.5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</si>
</sst>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i/>
      <u/>
      <sz val="14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i/>
      <u/>
      <sz val="11"/>
      <name val="Calibri"/>
      <family val="2"/>
      <scheme val="minor"/>
    </font>
    <font>
      <b/>
      <sz val="8"/>
      <name val="Arial"/>
      <family val="2"/>
    </font>
    <font>
      <strike/>
      <sz val="8"/>
      <name val="Arial"/>
      <family val="2"/>
    </font>
    <font>
      <strike/>
      <sz val="11"/>
      <name val="Calibri"/>
      <family val="2"/>
      <scheme val="minor"/>
    </font>
    <font>
      <strike/>
      <sz val="8"/>
      <name val="Calibri"/>
      <family val="2"/>
      <scheme val="minor"/>
    </font>
    <font>
      <b/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358">
    <xf numFmtId="0" fontId="0" fillId="0" borderId="0" xfId="0"/>
    <xf numFmtId="0" fontId="0" fillId="0" borderId="1" xfId="0" applyBorder="1"/>
    <xf numFmtId="0" fontId="0" fillId="0" borderId="7" xfId="0" applyBorder="1"/>
    <xf numFmtId="0" fontId="3" fillId="0" borderId="0" xfId="0" applyFont="1"/>
    <xf numFmtId="0" fontId="0" fillId="0" borderId="8" xfId="0" applyBorder="1"/>
    <xf numFmtId="0" fontId="2" fillId="0" borderId="9" xfId="0" applyFont="1" applyBorder="1"/>
    <xf numFmtId="0" fontId="0" fillId="0" borderId="9" xfId="0" applyBorder="1"/>
    <xf numFmtId="0" fontId="0" fillId="0" borderId="10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5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1" fontId="8" fillId="0" borderId="7" xfId="0" applyNumberFormat="1" applyFont="1" applyBorder="1" applyAlignment="1">
      <alignment vertical="center"/>
    </xf>
    <xf numFmtId="0" fontId="3" fillId="0" borderId="7" xfId="0" applyFont="1" applyBorder="1"/>
    <xf numFmtId="0" fontId="0" fillId="0" borderId="1" xfId="0" applyBorder="1" applyAlignment="1">
      <alignment horizontal="right"/>
    </xf>
    <xf numFmtId="0" fontId="2" fillId="0" borderId="0" xfId="0" applyFont="1"/>
    <xf numFmtId="0" fontId="5" fillId="0" borderId="0" xfId="0" applyFont="1" applyAlignment="1">
      <alignment vertical="center"/>
    </xf>
    <xf numFmtId="0" fontId="11" fillId="0" borderId="0" xfId="2" applyBorder="1" applyProtection="1"/>
    <xf numFmtId="0" fontId="4" fillId="0" borderId="0" xfId="0" applyFont="1"/>
    <xf numFmtId="0" fontId="2" fillId="0" borderId="0" xfId="0" applyFont="1" applyAlignment="1">
      <alignment horizontal="right"/>
    </xf>
    <xf numFmtId="0" fontId="10" fillId="0" borderId="0" xfId="0" applyFont="1"/>
    <xf numFmtId="14" fontId="0" fillId="0" borderId="0" xfId="0" applyNumberFormat="1" applyAlignment="1">
      <alignment vertical="center"/>
    </xf>
    <xf numFmtId="0" fontId="14" fillId="0" borderId="0" xfId="0" applyFont="1"/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9" fillId="0" borderId="0" xfId="0" applyFont="1"/>
    <xf numFmtId="0" fontId="5" fillId="0" borderId="0" xfId="0" applyFont="1"/>
    <xf numFmtId="16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164" fontId="2" fillId="0" borderId="0" xfId="0" applyNumberFormat="1" applyFont="1"/>
    <xf numFmtId="0" fontId="6" fillId="0" borderId="0" xfId="0" applyFont="1" applyAlignment="1">
      <alignment vertical="center"/>
    </xf>
    <xf numFmtId="0" fontId="7" fillId="0" borderId="0" xfId="0" applyFont="1"/>
    <xf numFmtId="0" fontId="15" fillId="0" borderId="0" xfId="0" applyFont="1"/>
    <xf numFmtId="0" fontId="16" fillId="0" borderId="0" xfId="0" applyFont="1"/>
    <xf numFmtId="0" fontId="0" fillId="0" borderId="25" xfId="0" applyBorder="1" applyAlignment="1">
      <alignment horizontal="center"/>
    </xf>
    <xf numFmtId="0" fontId="12" fillId="0" borderId="0" xfId="0" applyFont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18" fillId="4" borderId="25" xfId="0" applyFont="1" applyFill="1" applyBorder="1" applyAlignment="1">
      <alignment horizontal="center"/>
    </xf>
    <xf numFmtId="0" fontId="18" fillId="0" borderId="0" xfId="0" applyFont="1"/>
    <xf numFmtId="0" fontId="20" fillId="0" borderId="0" xfId="0" applyFont="1" applyAlignment="1">
      <alignment vertical="center"/>
    </xf>
    <xf numFmtId="0" fontId="21" fillId="0" borderId="0" xfId="0" applyFont="1"/>
    <xf numFmtId="0" fontId="18" fillId="0" borderId="0" xfId="0" applyFont="1" applyAlignment="1">
      <alignment horizontal="right"/>
    </xf>
    <xf numFmtId="0" fontId="22" fillId="0" borderId="0" xfId="0" applyFont="1" applyAlignment="1">
      <alignment horizontal="center"/>
    </xf>
    <xf numFmtId="0" fontId="17" fillId="0" borderId="13" xfId="0" applyFont="1" applyBorder="1" applyAlignment="1">
      <alignment wrapText="1"/>
    </xf>
    <xf numFmtId="9" fontId="17" fillId="0" borderId="16" xfId="0" applyNumberFormat="1" applyFont="1" applyBorder="1" applyAlignment="1">
      <alignment wrapText="1"/>
    </xf>
    <xf numFmtId="9" fontId="17" fillId="0" borderId="13" xfId="0" applyNumberFormat="1" applyFont="1" applyBorder="1" applyAlignment="1">
      <alignment vertical="top" wrapText="1"/>
    </xf>
    <xf numFmtId="9" fontId="17" fillId="0" borderId="17" xfId="0" applyNumberFormat="1" applyFont="1" applyBorder="1" applyAlignment="1">
      <alignment wrapText="1"/>
    </xf>
    <xf numFmtId="0" fontId="18" fillId="0" borderId="0" xfId="0" applyFont="1" applyAlignment="1">
      <alignment wrapText="1"/>
    </xf>
    <xf numFmtId="0" fontId="23" fillId="0" borderId="13" xfId="0" applyFont="1" applyBorder="1" applyAlignment="1">
      <alignment horizontal="left" vertical="top" wrapText="1"/>
    </xf>
    <xf numFmtId="0" fontId="18" fillId="0" borderId="13" xfId="0" applyFont="1" applyBorder="1" applyAlignment="1">
      <alignment horizontal="left" vertical="top" wrapText="1"/>
    </xf>
    <xf numFmtId="8" fontId="18" fillId="0" borderId="14" xfId="0" applyNumberFormat="1" applyFont="1" applyBorder="1" applyAlignment="1">
      <alignment horizontal="left" vertical="top" wrapText="1"/>
    </xf>
    <xf numFmtId="8" fontId="18" fillId="0" borderId="16" xfId="0" applyNumberFormat="1" applyFont="1" applyBorder="1" applyAlignment="1">
      <alignment vertical="top" wrapText="1"/>
    </xf>
    <xf numFmtId="8" fontId="18" fillId="0" borderId="13" xfId="0" applyNumberFormat="1" applyFont="1" applyBorder="1" applyAlignment="1">
      <alignment vertical="top"/>
    </xf>
    <xf numFmtId="8" fontId="18" fillId="0" borderId="17" xfId="0" applyNumberFormat="1" applyFont="1" applyBorder="1" applyAlignment="1">
      <alignment vertical="top"/>
    </xf>
    <xf numFmtId="0" fontId="24" fillId="0" borderId="0" xfId="0" applyFont="1" applyAlignment="1">
      <alignment horizontal="left" vertical="top"/>
    </xf>
    <xf numFmtId="8" fontId="18" fillId="0" borderId="16" xfId="0" applyNumberFormat="1" applyFont="1" applyBorder="1" applyAlignment="1">
      <alignment vertical="top"/>
    </xf>
    <xf numFmtId="8" fontId="18" fillId="0" borderId="18" xfId="0" applyNumberFormat="1" applyFont="1" applyBorder="1" applyAlignment="1">
      <alignment vertical="top" wrapText="1"/>
    </xf>
    <xf numFmtId="8" fontId="18" fillId="0" borderId="19" xfId="0" applyNumberFormat="1" applyFont="1" applyBorder="1" applyAlignment="1">
      <alignment vertical="top"/>
    </xf>
    <xf numFmtId="8" fontId="18" fillId="0" borderId="20" xfId="0" applyNumberFormat="1" applyFont="1" applyBorder="1" applyAlignment="1">
      <alignment vertical="top"/>
    </xf>
    <xf numFmtId="0" fontId="25" fillId="0" borderId="0" xfId="0" applyFont="1" applyAlignment="1">
      <alignment horizontal="left" vertical="top" wrapText="1"/>
    </xf>
    <xf numFmtId="8" fontId="25" fillId="0" borderId="0" xfId="0" applyNumberFormat="1" applyFont="1" applyAlignment="1">
      <alignment horizontal="left" vertical="top" wrapText="1"/>
    </xf>
    <xf numFmtId="8" fontId="25" fillId="0" borderId="0" xfId="0" applyNumberFormat="1" applyFont="1" applyAlignment="1">
      <alignment vertical="top" wrapText="1"/>
    </xf>
    <xf numFmtId="8" fontId="18" fillId="0" borderId="0" xfId="0" applyNumberFormat="1" applyFont="1" applyAlignment="1">
      <alignment vertical="top"/>
    </xf>
    <xf numFmtId="0" fontId="18" fillId="0" borderId="0" xfId="0" applyFont="1" applyAlignment="1">
      <alignment horizontal="left" vertical="top"/>
    </xf>
    <xf numFmtId="0" fontId="26" fillId="0" borderId="0" xfId="0" applyFont="1" applyAlignment="1">
      <alignment horizontal="left" vertical="center"/>
    </xf>
    <xf numFmtId="44" fontId="26" fillId="0" borderId="0" xfId="1" applyFont="1" applyFill="1" applyAlignment="1" applyProtection="1">
      <alignment horizontal="left" vertical="center"/>
    </xf>
    <xf numFmtId="0" fontId="27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8" fontId="27" fillId="0" borderId="0" xfId="0" applyNumberFormat="1" applyFont="1" applyAlignment="1">
      <alignment vertical="top" wrapText="1"/>
    </xf>
    <xf numFmtId="0" fontId="27" fillId="0" borderId="0" xfId="0" applyFont="1" applyAlignment="1">
      <alignment horizontal="left" vertical="top"/>
    </xf>
    <xf numFmtId="44" fontId="18" fillId="0" borderId="0" xfId="1" applyFont="1" applyFill="1" applyProtection="1"/>
    <xf numFmtId="0" fontId="25" fillId="0" borderId="0" xfId="0" applyFont="1" applyAlignment="1">
      <alignment horizontal="left" wrapText="1"/>
    </xf>
    <xf numFmtId="8" fontId="25" fillId="0" borderId="0" xfId="0" applyNumberFormat="1" applyFont="1" applyAlignment="1">
      <alignment vertical="center"/>
    </xf>
    <xf numFmtId="8" fontId="25" fillId="0" borderId="0" xfId="0" applyNumberFormat="1" applyFont="1" applyAlignment="1">
      <alignment horizontal="left"/>
    </xf>
    <xf numFmtId="0" fontId="18" fillId="0" borderId="13" xfId="0" applyFont="1" applyBorder="1"/>
    <xf numFmtId="0" fontId="18" fillId="0" borderId="13" xfId="0" applyFont="1" applyBorder="1" applyAlignment="1">
      <alignment horizontal="left" vertical="center"/>
    </xf>
    <xf numFmtId="0" fontId="18" fillId="0" borderId="0" xfId="0" applyFont="1" applyAlignment="1">
      <alignment vertical="center"/>
    </xf>
    <xf numFmtId="0" fontId="17" fillId="0" borderId="0" xfId="0" applyFont="1"/>
    <xf numFmtId="0" fontId="18" fillId="0" borderId="14" xfId="0" applyFont="1" applyBorder="1"/>
    <xf numFmtId="0" fontId="28" fillId="0" borderId="0" xfId="0" applyFont="1"/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18" fillId="0" borderId="0" xfId="0" applyFont="1" applyAlignment="1">
      <alignment horizontal="right" vertical="top"/>
    </xf>
    <xf numFmtId="0" fontId="13" fillId="0" borderId="0" xfId="0" applyFont="1"/>
    <xf numFmtId="0" fontId="29" fillId="0" borderId="13" xfId="0" applyFont="1" applyBorder="1" applyAlignment="1">
      <alignment horizontal="left" vertical="top" wrapText="1"/>
    </xf>
    <xf numFmtId="0" fontId="17" fillId="0" borderId="13" xfId="0" applyFont="1" applyBorder="1" applyAlignment="1">
      <alignment horizontal="left" wrapText="1"/>
    </xf>
    <xf numFmtId="0" fontId="17" fillId="0" borderId="14" xfId="0" applyFont="1" applyBorder="1" applyAlignment="1">
      <alignment horizontal="left" wrapText="1"/>
    </xf>
    <xf numFmtId="0" fontId="30" fillId="0" borderId="13" xfId="0" applyFont="1" applyBorder="1" applyAlignment="1">
      <alignment horizontal="left" vertical="top" wrapText="1"/>
    </xf>
    <xf numFmtId="0" fontId="31" fillId="0" borderId="13" xfId="0" applyFont="1" applyBorder="1" applyAlignment="1">
      <alignment horizontal="left" vertical="top" wrapText="1"/>
    </xf>
    <xf numFmtId="8" fontId="31" fillId="0" borderId="14" xfId="0" applyNumberFormat="1" applyFont="1" applyBorder="1" applyAlignment="1">
      <alignment horizontal="left" vertical="top" wrapText="1"/>
    </xf>
    <xf numFmtId="8" fontId="31" fillId="0" borderId="16" xfId="0" applyNumberFormat="1" applyFont="1" applyBorder="1" applyAlignment="1">
      <alignment vertical="top"/>
    </xf>
    <xf numFmtId="8" fontId="31" fillId="0" borderId="13" xfId="0" applyNumberFormat="1" applyFont="1" applyBorder="1" applyAlignment="1">
      <alignment vertical="top"/>
    </xf>
    <xf numFmtId="8" fontId="31" fillId="0" borderId="17" xfId="0" applyNumberFormat="1" applyFont="1" applyBorder="1" applyAlignment="1">
      <alignment vertical="top"/>
    </xf>
    <xf numFmtId="0" fontId="32" fillId="0" borderId="0" xfId="0" applyFont="1" applyAlignment="1">
      <alignment horizontal="left" vertical="top"/>
    </xf>
    <xf numFmtId="8" fontId="18" fillId="0" borderId="1" xfId="0" applyNumberFormat="1" applyFont="1" applyBorder="1" applyAlignment="1">
      <alignment vertical="top"/>
    </xf>
    <xf numFmtId="0" fontId="18" fillId="0" borderId="1" xfId="0" applyFont="1" applyBorder="1" applyAlignment="1">
      <alignment horizontal="left" vertical="top"/>
    </xf>
    <xf numFmtId="0" fontId="27" fillId="6" borderId="5" xfId="0" applyFont="1" applyFill="1" applyBorder="1" applyAlignment="1">
      <alignment horizontal="left" vertical="top"/>
    </xf>
    <xf numFmtId="0" fontId="27" fillId="7" borderId="5" xfId="0" applyFont="1" applyFill="1" applyBorder="1" applyAlignment="1">
      <alignment horizontal="left" vertical="top"/>
    </xf>
    <xf numFmtId="0" fontId="27" fillId="8" borderId="5" xfId="0" applyFont="1" applyFill="1" applyBorder="1" applyAlignment="1">
      <alignment horizontal="left" vertical="top"/>
    </xf>
    <xf numFmtId="0" fontId="27" fillId="9" borderId="5" xfId="0" applyFont="1" applyFill="1" applyBorder="1" applyAlignment="1">
      <alignment horizontal="left" vertical="top"/>
    </xf>
    <xf numFmtId="0" fontId="27" fillId="5" borderId="12" xfId="0" applyFont="1" applyFill="1" applyBorder="1" applyAlignment="1">
      <alignment horizontal="left" vertical="top"/>
    </xf>
    <xf numFmtId="0" fontId="27" fillId="3" borderId="12" xfId="0" applyFont="1" applyFill="1" applyBorder="1" applyAlignment="1">
      <alignment horizontal="left" vertical="top"/>
    </xf>
    <xf numFmtId="0" fontId="27" fillId="3" borderId="3" xfId="0" applyFont="1" applyFill="1" applyBorder="1" applyAlignment="1">
      <alignment horizontal="left" vertical="top"/>
    </xf>
    <xf numFmtId="0" fontId="0" fillId="0" borderId="31" xfId="0" applyBorder="1"/>
    <xf numFmtId="0" fontId="18" fillId="0" borderId="32" xfId="0" applyFont="1" applyBorder="1" applyAlignment="1">
      <alignment horizontal="left" vertical="top"/>
    </xf>
    <xf numFmtId="8" fontId="18" fillId="0" borderId="31" xfId="0" applyNumberFormat="1" applyFont="1" applyBorder="1" applyAlignment="1">
      <alignment vertical="top"/>
    </xf>
    <xf numFmtId="0" fontId="27" fillId="8" borderId="34" xfId="0" applyFont="1" applyFill="1" applyBorder="1" applyAlignment="1">
      <alignment horizontal="left" vertical="top"/>
    </xf>
    <xf numFmtId="0" fontId="27" fillId="9" borderId="34" xfId="0" applyFont="1" applyFill="1" applyBorder="1" applyAlignment="1">
      <alignment horizontal="left" vertical="top"/>
    </xf>
    <xf numFmtId="8" fontId="18" fillId="0" borderId="35" xfId="0" applyNumberFormat="1" applyFont="1" applyBorder="1" applyAlignment="1">
      <alignment vertical="top"/>
    </xf>
    <xf numFmtId="0" fontId="18" fillId="0" borderId="36" xfId="0" applyFont="1" applyBorder="1" applyAlignment="1">
      <alignment horizontal="left" vertical="top"/>
    </xf>
    <xf numFmtId="8" fontId="18" fillId="0" borderId="37" xfId="0" applyNumberFormat="1" applyFont="1" applyBorder="1" applyAlignment="1">
      <alignment vertical="top"/>
    </xf>
    <xf numFmtId="0" fontId="18" fillId="0" borderId="38" xfId="0" applyFont="1" applyBorder="1" applyAlignment="1">
      <alignment horizontal="left" vertical="top"/>
    </xf>
    <xf numFmtId="0" fontId="18" fillId="5" borderId="13" xfId="0" applyFont="1" applyFill="1" applyBorder="1"/>
    <xf numFmtId="0" fontId="18" fillId="5" borderId="13" xfId="0" applyFont="1" applyFill="1" applyBorder="1" applyAlignment="1">
      <alignment horizontal="left"/>
    </xf>
    <xf numFmtId="0" fontId="18" fillId="5" borderId="14" xfId="0" applyFont="1" applyFill="1" applyBorder="1" applyAlignment="1">
      <alignment horizontal="left"/>
    </xf>
    <xf numFmtId="0" fontId="18" fillId="5" borderId="13" xfId="0" applyFont="1" applyFill="1" applyBorder="1" applyAlignment="1">
      <alignment horizontal="left" vertical="center"/>
    </xf>
    <xf numFmtId="0" fontId="18" fillId="5" borderId="14" xfId="0" applyFont="1" applyFill="1" applyBorder="1" applyAlignment="1">
      <alignment horizontal="left" vertical="center"/>
    </xf>
    <xf numFmtId="44" fontId="18" fillId="5" borderId="13" xfId="1" applyFont="1" applyFill="1" applyBorder="1" applyAlignment="1">
      <alignment horizontal="left" vertical="center"/>
    </xf>
    <xf numFmtId="8" fontId="18" fillId="5" borderId="13" xfId="0" applyNumberFormat="1" applyFont="1" applyFill="1" applyBorder="1" applyAlignment="1">
      <alignment vertical="center"/>
    </xf>
    <xf numFmtId="44" fontId="18" fillId="5" borderId="13" xfId="0" applyNumberFormat="1" applyFont="1" applyFill="1" applyBorder="1" applyAlignment="1">
      <alignment vertical="center"/>
    </xf>
    <xf numFmtId="44" fontId="18" fillId="5" borderId="13" xfId="1" applyFont="1" applyFill="1" applyBorder="1" applyAlignment="1">
      <alignment vertical="center"/>
    </xf>
    <xf numFmtId="0" fontId="18" fillId="5" borderId="13" xfId="0" applyFont="1" applyFill="1" applyBorder="1" applyAlignment="1">
      <alignment vertical="center"/>
    </xf>
    <xf numFmtId="0" fontId="18" fillId="5" borderId="14" xfId="0" applyFont="1" applyFill="1" applyBorder="1" applyAlignment="1">
      <alignment vertical="center"/>
    </xf>
    <xf numFmtId="8" fontId="18" fillId="5" borderId="13" xfId="0" applyNumberFormat="1" applyFont="1" applyFill="1" applyBorder="1" applyAlignment="1">
      <alignment horizontal="left" vertical="center"/>
    </xf>
    <xf numFmtId="8" fontId="18" fillId="5" borderId="14" xfId="0" applyNumberFormat="1" applyFont="1" applyFill="1" applyBorder="1" applyAlignment="1">
      <alignment horizontal="left" vertical="center"/>
    </xf>
    <xf numFmtId="44" fontId="18" fillId="5" borderId="13" xfId="1" applyFont="1" applyFill="1" applyBorder="1"/>
    <xf numFmtId="8" fontId="18" fillId="5" borderId="14" xfId="0" applyNumberFormat="1" applyFont="1" applyFill="1" applyBorder="1" applyAlignment="1">
      <alignment vertical="center"/>
    </xf>
    <xf numFmtId="0" fontId="18" fillId="6" borderId="13" xfId="0" applyFont="1" applyFill="1" applyBorder="1"/>
    <xf numFmtId="0" fontId="18" fillId="6" borderId="13" xfId="0" applyFont="1" applyFill="1" applyBorder="1" applyAlignment="1">
      <alignment horizontal="left"/>
    </xf>
    <xf numFmtId="0" fontId="18" fillId="6" borderId="14" xfId="0" applyFont="1" applyFill="1" applyBorder="1" applyAlignment="1">
      <alignment horizontal="left"/>
    </xf>
    <xf numFmtId="14" fontId="18" fillId="6" borderId="13" xfId="0" applyNumberFormat="1" applyFont="1" applyFill="1" applyBorder="1" applyAlignment="1">
      <alignment horizontal="left"/>
    </xf>
    <xf numFmtId="0" fontId="18" fillId="6" borderId="13" xfId="0" applyFont="1" applyFill="1" applyBorder="1" applyAlignment="1">
      <alignment horizontal="left" vertical="center"/>
    </xf>
    <xf numFmtId="0" fontId="18" fillId="6" borderId="14" xfId="0" applyFont="1" applyFill="1" applyBorder="1" applyAlignment="1">
      <alignment horizontal="left" vertical="center"/>
    </xf>
    <xf numFmtId="44" fontId="18" fillId="6" borderId="13" xfId="1" applyFont="1" applyFill="1" applyBorder="1" applyAlignment="1">
      <alignment horizontal="left" vertical="center"/>
    </xf>
    <xf numFmtId="8" fontId="18" fillId="6" borderId="13" xfId="0" applyNumberFormat="1" applyFont="1" applyFill="1" applyBorder="1" applyAlignment="1">
      <alignment vertical="center"/>
    </xf>
    <xf numFmtId="44" fontId="18" fillId="6" borderId="13" xfId="0" applyNumberFormat="1" applyFont="1" applyFill="1" applyBorder="1" applyAlignment="1">
      <alignment vertical="center"/>
    </xf>
    <xf numFmtId="44" fontId="18" fillId="6" borderId="13" xfId="1" applyFont="1" applyFill="1" applyBorder="1" applyAlignment="1">
      <alignment vertical="center"/>
    </xf>
    <xf numFmtId="0" fontId="18" fillId="6" borderId="13" xfId="0" applyFont="1" applyFill="1" applyBorder="1" applyAlignment="1">
      <alignment vertical="center"/>
    </xf>
    <xf numFmtId="0" fontId="18" fillId="6" borderId="14" xfId="0" applyFont="1" applyFill="1" applyBorder="1" applyAlignment="1">
      <alignment vertical="center"/>
    </xf>
    <xf numFmtId="8" fontId="18" fillId="6" borderId="13" xfId="0" applyNumberFormat="1" applyFont="1" applyFill="1" applyBorder="1" applyAlignment="1">
      <alignment horizontal="left" vertical="center"/>
    </xf>
    <xf numFmtId="8" fontId="18" fillId="6" borderId="14" xfId="0" applyNumberFormat="1" applyFont="1" applyFill="1" applyBorder="1" applyAlignment="1">
      <alignment horizontal="left" vertical="center"/>
    </xf>
    <xf numFmtId="44" fontId="18" fillId="6" borderId="13" xfId="1" applyFont="1" applyFill="1" applyBorder="1"/>
    <xf numFmtId="8" fontId="18" fillId="6" borderId="14" xfId="0" applyNumberFormat="1" applyFont="1" applyFill="1" applyBorder="1" applyAlignment="1">
      <alignment vertical="center"/>
    </xf>
    <xf numFmtId="0" fontId="18" fillId="7" borderId="13" xfId="0" applyFont="1" applyFill="1" applyBorder="1"/>
    <xf numFmtId="0" fontId="18" fillId="7" borderId="13" xfId="0" applyFont="1" applyFill="1" applyBorder="1" applyAlignment="1">
      <alignment horizontal="left"/>
    </xf>
    <xf numFmtId="0" fontId="18" fillId="7" borderId="14" xfId="0" applyFont="1" applyFill="1" applyBorder="1" applyAlignment="1">
      <alignment horizontal="left"/>
    </xf>
    <xf numFmtId="14" fontId="18" fillId="7" borderId="13" xfId="0" applyNumberFormat="1" applyFont="1" applyFill="1" applyBorder="1" applyAlignment="1">
      <alignment horizontal="left"/>
    </xf>
    <xf numFmtId="0" fontId="18" fillId="7" borderId="13" xfId="0" applyFont="1" applyFill="1" applyBorder="1" applyAlignment="1">
      <alignment horizontal="left" vertical="center"/>
    </xf>
    <xf numFmtId="0" fontId="18" fillId="7" borderId="14" xfId="0" applyFont="1" applyFill="1" applyBorder="1" applyAlignment="1">
      <alignment horizontal="left" vertical="center"/>
    </xf>
    <xf numFmtId="44" fontId="18" fillId="7" borderId="13" xfId="1" applyFont="1" applyFill="1" applyBorder="1" applyAlignment="1">
      <alignment horizontal="left" vertical="center"/>
    </xf>
    <xf numFmtId="8" fontId="18" fillId="7" borderId="13" xfId="0" applyNumberFormat="1" applyFont="1" applyFill="1" applyBorder="1" applyAlignment="1">
      <alignment vertical="center"/>
    </xf>
    <xf numFmtId="44" fontId="18" fillId="7" borderId="13" xfId="0" applyNumberFormat="1" applyFont="1" applyFill="1" applyBorder="1" applyAlignment="1">
      <alignment vertical="center"/>
    </xf>
    <xf numFmtId="44" fontId="18" fillId="7" borderId="13" xfId="1" applyFont="1" applyFill="1" applyBorder="1" applyAlignment="1">
      <alignment vertical="center"/>
    </xf>
    <xf numFmtId="0" fontId="18" fillId="7" borderId="13" xfId="0" applyFont="1" applyFill="1" applyBorder="1" applyAlignment="1">
      <alignment vertical="center"/>
    </xf>
    <xf numFmtId="0" fontId="18" fillId="7" borderId="14" xfId="0" applyFont="1" applyFill="1" applyBorder="1" applyAlignment="1">
      <alignment vertical="center"/>
    </xf>
    <xf numFmtId="8" fontId="18" fillId="7" borderId="13" xfId="0" applyNumberFormat="1" applyFont="1" applyFill="1" applyBorder="1" applyAlignment="1">
      <alignment horizontal="left" vertical="center"/>
    </xf>
    <xf numFmtId="8" fontId="18" fillId="7" borderId="14" xfId="0" applyNumberFormat="1" applyFont="1" applyFill="1" applyBorder="1" applyAlignment="1">
      <alignment horizontal="left" vertical="center"/>
    </xf>
    <xf numFmtId="44" fontId="18" fillId="7" borderId="13" xfId="1" applyFont="1" applyFill="1" applyBorder="1"/>
    <xf numFmtId="8" fontId="18" fillId="7" borderId="14" xfId="0" applyNumberFormat="1" applyFont="1" applyFill="1" applyBorder="1" applyAlignment="1">
      <alignment vertical="center"/>
    </xf>
    <xf numFmtId="0" fontId="18" fillId="3" borderId="13" xfId="0" applyFont="1" applyFill="1" applyBorder="1"/>
    <xf numFmtId="0" fontId="18" fillId="3" borderId="13" xfId="0" applyFont="1" applyFill="1" applyBorder="1" applyAlignment="1">
      <alignment horizontal="left"/>
    </xf>
    <xf numFmtId="0" fontId="18" fillId="3" borderId="14" xfId="0" applyFont="1" applyFill="1" applyBorder="1" applyAlignment="1">
      <alignment horizontal="left"/>
    </xf>
    <xf numFmtId="14" fontId="18" fillId="3" borderId="13" xfId="0" applyNumberFormat="1" applyFont="1" applyFill="1" applyBorder="1" applyAlignment="1">
      <alignment horizontal="left"/>
    </xf>
    <xf numFmtId="0" fontId="18" fillId="3" borderId="13" xfId="0" applyFont="1" applyFill="1" applyBorder="1" applyAlignment="1">
      <alignment horizontal="left" vertical="center"/>
    </xf>
    <xf numFmtId="0" fontId="18" fillId="3" borderId="14" xfId="0" applyFont="1" applyFill="1" applyBorder="1" applyAlignment="1">
      <alignment horizontal="left" vertical="center"/>
    </xf>
    <xf numFmtId="44" fontId="18" fillId="3" borderId="13" xfId="1" applyFont="1" applyFill="1" applyBorder="1" applyAlignment="1">
      <alignment horizontal="left" vertical="center"/>
    </xf>
    <xf numFmtId="8" fontId="18" fillId="3" borderId="13" xfId="0" applyNumberFormat="1" applyFont="1" applyFill="1" applyBorder="1" applyAlignment="1">
      <alignment vertical="center"/>
    </xf>
    <xf numFmtId="44" fontId="18" fillId="3" borderId="13" xfId="0" applyNumberFormat="1" applyFont="1" applyFill="1" applyBorder="1" applyAlignment="1">
      <alignment vertical="center"/>
    </xf>
    <xf numFmtId="44" fontId="18" fillId="3" borderId="13" xfId="1" applyFont="1" applyFill="1" applyBorder="1" applyAlignment="1">
      <alignment vertical="center"/>
    </xf>
    <xf numFmtId="0" fontId="18" fillId="3" borderId="13" xfId="0" applyFont="1" applyFill="1" applyBorder="1" applyAlignment="1">
      <alignment vertical="center"/>
    </xf>
    <xf numFmtId="0" fontId="18" fillId="3" borderId="14" xfId="0" applyFont="1" applyFill="1" applyBorder="1" applyAlignment="1">
      <alignment vertical="center"/>
    </xf>
    <xf numFmtId="8" fontId="18" fillId="3" borderId="13" xfId="0" applyNumberFormat="1" applyFont="1" applyFill="1" applyBorder="1" applyAlignment="1">
      <alignment horizontal="left" vertical="center"/>
    </xf>
    <xf numFmtId="8" fontId="18" fillId="3" borderId="14" xfId="0" applyNumberFormat="1" applyFont="1" applyFill="1" applyBorder="1" applyAlignment="1">
      <alignment horizontal="left" vertical="center"/>
    </xf>
    <xf numFmtId="44" fontId="18" fillId="3" borderId="13" xfId="1" applyFont="1" applyFill="1" applyBorder="1"/>
    <xf numFmtId="8" fontId="18" fillId="3" borderId="14" xfId="0" applyNumberFormat="1" applyFont="1" applyFill="1" applyBorder="1" applyAlignment="1">
      <alignment vertical="center"/>
    </xf>
    <xf numFmtId="0" fontId="18" fillId="8" borderId="13" xfId="0" applyFont="1" applyFill="1" applyBorder="1"/>
    <xf numFmtId="0" fontId="18" fillId="8" borderId="13" xfId="0" applyFont="1" applyFill="1" applyBorder="1" applyAlignment="1">
      <alignment horizontal="left"/>
    </xf>
    <xf numFmtId="0" fontId="18" fillId="8" borderId="14" xfId="0" applyFont="1" applyFill="1" applyBorder="1" applyAlignment="1">
      <alignment horizontal="left"/>
    </xf>
    <xf numFmtId="14" fontId="18" fillId="8" borderId="13" xfId="0" applyNumberFormat="1" applyFont="1" applyFill="1" applyBorder="1" applyAlignment="1">
      <alignment horizontal="left"/>
    </xf>
    <xf numFmtId="0" fontId="18" fillId="8" borderId="13" xfId="0" applyFont="1" applyFill="1" applyBorder="1" applyAlignment="1">
      <alignment horizontal="left" vertical="center"/>
    </xf>
    <xf numFmtId="0" fontId="18" fillId="8" borderId="14" xfId="0" applyFont="1" applyFill="1" applyBorder="1" applyAlignment="1">
      <alignment horizontal="left" vertical="center"/>
    </xf>
    <xf numFmtId="44" fontId="18" fillId="8" borderId="13" xfId="1" applyFont="1" applyFill="1" applyBorder="1" applyAlignment="1">
      <alignment horizontal="left" vertical="center"/>
    </xf>
    <xf numFmtId="8" fontId="18" fillId="8" borderId="13" xfId="0" applyNumberFormat="1" applyFont="1" applyFill="1" applyBorder="1" applyAlignment="1">
      <alignment vertical="center"/>
    </xf>
    <xf numFmtId="44" fontId="18" fillId="8" borderId="13" xfId="0" applyNumberFormat="1" applyFont="1" applyFill="1" applyBorder="1" applyAlignment="1">
      <alignment vertical="center"/>
    </xf>
    <xf numFmtId="44" fontId="18" fillId="8" borderId="13" xfId="1" applyFont="1" applyFill="1" applyBorder="1" applyAlignment="1">
      <alignment vertical="center"/>
    </xf>
    <xf numFmtId="0" fontId="18" fillId="8" borderId="13" xfId="0" applyFont="1" applyFill="1" applyBorder="1" applyAlignment="1">
      <alignment vertical="center"/>
    </xf>
    <xf numFmtId="0" fontId="18" fillId="8" borderId="14" xfId="0" applyFont="1" applyFill="1" applyBorder="1" applyAlignment="1">
      <alignment vertical="center"/>
    </xf>
    <xf numFmtId="8" fontId="18" fillId="8" borderId="13" xfId="0" applyNumberFormat="1" applyFont="1" applyFill="1" applyBorder="1" applyAlignment="1">
      <alignment horizontal="left" vertical="center"/>
    </xf>
    <xf numFmtId="8" fontId="18" fillId="8" borderId="14" xfId="0" applyNumberFormat="1" applyFont="1" applyFill="1" applyBorder="1" applyAlignment="1">
      <alignment horizontal="left" vertical="center"/>
    </xf>
    <xf numFmtId="44" fontId="18" fillId="8" borderId="13" xfId="1" applyFont="1" applyFill="1" applyBorder="1"/>
    <xf numFmtId="8" fontId="18" fillId="8" borderId="14" xfId="0" applyNumberFormat="1" applyFont="1" applyFill="1" applyBorder="1" applyAlignment="1">
      <alignment vertical="center"/>
    </xf>
    <xf numFmtId="0" fontId="18" fillId="9" borderId="13" xfId="0" applyFont="1" applyFill="1" applyBorder="1"/>
    <xf numFmtId="0" fontId="18" fillId="9" borderId="13" xfId="0" applyFont="1" applyFill="1" applyBorder="1" applyAlignment="1">
      <alignment horizontal="left"/>
    </xf>
    <xf numFmtId="0" fontId="18" fillId="9" borderId="14" xfId="0" applyFont="1" applyFill="1" applyBorder="1" applyAlignment="1">
      <alignment horizontal="left"/>
    </xf>
    <xf numFmtId="14" fontId="18" fillId="9" borderId="13" xfId="0" applyNumberFormat="1" applyFont="1" applyFill="1" applyBorder="1" applyAlignment="1">
      <alignment horizontal="left"/>
    </xf>
    <xf numFmtId="0" fontId="18" fillId="9" borderId="13" xfId="0" applyFont="1" applyFill="1" applyBorder="1" applyAlignment="1">
      <alignment horizontal="left" vertical="center"/>
    </xf>
    <xf numFmtId="0" fontId="18" fillId="9" borderId="14" xfId="0" applyFont="1" applyFill="1" applyBorder="1" applyAlignment="1">
      <alignment horizontal="left" vertical="center"/>
    </xf>
    <xf numFmtId="44" fontId="18" fillId="9" borderId="13" xfId="1" applyFont="1" applyFill="1" applyBorder="1" applyAlignment="1">
      <alignment horizontal="left" vertical="center"/>
    </xf>
    <xf numFmtId="8" fontId="18" fillId="9" borderId="13" xfId="0" applyNumberFormat="1" applyFont="1" applyFill="1" applyBorder="1" applyAlignment="1">
      <alignment vertical="center"/>
    </xf>
    <xf numFmtId="44" fontId="18" fillId="9" borderId="13" xfId="0" applyNumberFormat="1" applyFont="1" applyFill="1" applyBorder="1" applyAlignment="1">
      <alignment vertical="center"/>
    </xf>
    <xf numFmtId="44" fontId="18" fillId="9" borderId="13" xfId="1" applyFont="1" applyFill="1" applyBorder="1" applyAlignment="1">
      <alignment vertical="center"/>
    </xf>
    <xf numFmtId="0" fontId="18" fillId="9" borderId="13" xfId="0" applyFont="1" applyFill="1" applyBorder="1" applyAlignment="1">
      <alignment vertical="center"/>
    </xf>
    <xf numFmtId="0" fontId="18" fillId="9" borderId="14" xfId="0" applyFont="1" applyFill="1" applyBorder="1" applyAlignment="1">
      <alignment vertical="center"/>
    </xf>
    <xf numFmtId="8" fontId="18" fillId="9" borderId="13" xfId="0" applyNumberFormat="1" applyFont="1" applyFill="1" applyBorder="1" applyAlignment="1">
      <alignment horizontal="left" vertical="center"/>
    </xf>
    <xf numFmtId="8" fontId="18" fillId="9" borderId="14" xfId="0" applyNumberFormat="1" applyFont="1" applyFill="1" applyBorder="1" applyAlignment="1">
      <alignment horizontal="left" vertical="center"/>
    </xf>
    <xf numFmtId="44" fontId="18" fillId="9" borderId="13" xfId="1" applyFont="1" applyFill="1" applyBorder="1"/>
    <xf numFmtId="8" fontId="18" fillId="9" borderId="14" xfId="0" applyNumberFormat="1" applyFont="1" applyFill="1" applyBorder="1" applyAlignment="1">
      <alignment vertical="center"/>
    </xf>
    <xf numFmtId="0" fontId="18" fillId="9" borderId="0" xfId="0" applyFont="1" applyFill="1"/>
    <xf numFmtId="44" fontId="18" fillId="9" borderId="0" xfId="1" applyFont="1" applyFill="1" applyProtection="1"/>
    <xf numFmtId="44" fontId="18" fillId="9" borderId="0" xfId="0" applyNumberFormat="1" applyFont="1" applyFill="1"/>
    <xf numFmtId="0" fontId="0" fillId="9" borderId="0" xfId="0" applyFill="1"/>
    <xf numFmtId="0" fontId="0" fillId="8" borderId="0" xfId="0" applyFill="1"/>
    <xf numFmtId="0" fontId="18" fillId="8" borderId="0" xfId="0" applyFont="1" applyFill="1"/>
    <xf numFmtId="44" fontId="18" fillId="8" borderId="0" xfId="1" applyFont="1" applyFill="1" applyProtection="1"/>
    <xf numFmtId="44" fontId="18" fillId="8" borderId="0" xfId="0" applyNumberFormat="1" applyFont="1" applyFill="1"/>
    <xf numFmtId="0" fontId="0" fillId="3" borderId="0" xfId="0" applyFill="1"/>
    <xf numFmtId="0" fontId="18" fillId="3" borderId="0" xfId="0" applyFont="1" applyFill="1"/>
    <xf numFmtId="44" fontId="18" fillId="3" borderId="0" xfId="1" applyFont="1" applyFill="1" applyProtection="1"/>
    <xf numFmtId="44" fontId="18" fillId="3" borderId="0" xfId="0" applyNumberFormat="1" applyFont="1" applyFill="1"/>
    <xf numFmtId="0" fontId="0" fillId="7" borderId="0" xfId="0" applyFill="1"/>
    <xf numFmtId="0" fontId="18" fillId="7" borderId="0" xfId="0" applyFont="1" applyFill="1"/>
    <xf numFmtId="44" fontId="18" fillId="7" borderId="0" xfId="1" applyFont="1" applyFill="1" applyProtection="1"/>
    <xf numFmtId="44" fontId="18" fillId="7" borderId="0" xfId="0" applyNumberFormat="1" applyFont="1" applyFill="1"/>
    <xf numFmtId="0" fontId="0" fillId="6" borderId="0" xfId="0" applyFill="1"/>
    <xf numFmtId="0" fontId="18" fillId="6" borderId="0" xfId="0" applyFont="1" applyFill="1"/>
    <xf numFmtId="44" fontId="18" fillId="6" borderId="0" xfId="1" applyFont="1" applyFill="1" applyProtection="1"/>
    <xf numFmtId="44" fontId="18" fillId="6" borderId="0" xfId="0" applyNumberFormat="1" applyFont="1" applyFill="1"/>
    <xf numFmtId="0" fontId="0" fillId="5" borderId="0" xfId="0" applyFill="1"/>
    <xf numFmtId="0" fontId="18" fillId="5" borderId="0" xfId="0" applyFont="1" applyFill="1"/>
    <xf numFmtId="44" fontId="18" fillId="5" borderId="0" xfId="1" applyFont="1" applyFill="1" applyProtection="1"/>
    <xf numFmtId="44" fontId="18" fillId="5" borderId="0" xfId="0" applyNumberFormat="1" applyFont="1" applyFill="1"/>
    <xf numFmtId="0" fontId="33" fillId="0" borderId="0" xfId="0" applyFont="1" applyAlignment="1">
      <alignment horizontal="left" vertical="top"/>
    </xf>
    <xf numFmtId="8" fontId="18" fillId="0" borderId="0" xfId="0" applyNumberFormat="1" applyFont="1" applyAlignment="1">
      <alignment horizontal="left" vertical="top"/>
    </xf>
    <xf numFmtId="0" fontId="18" fillId="0" borderId="1" xfId="0" applyFont="1" applyBorder="1"/>
    <xf numFmtId="8" fontId="0" fillId="9" borderId="9" xfId="0" applyNumberFormat="1" applyFill="1" applyBorder="1"/>
    <xf numFmtId="8" fontId="0" fillId="5" borderId="11" xfId="0" applyNumberFormat="1" applyFill="1" applyBorder="1"/>
    <xf numFmtId="8" fontId="0" fillId="6" borderId="11" xfId="0" applyNumberFormat="1" applyFill="1" applyBorder="1"/>
    <xf numFmtId="8" fontId="0" fillId="7" borderId="11" xfId="0" applyNumberFormat="1" applyFill="1" applyBorder="1"/>
    <xf numFmtId="8" fontId="0" fillId="3" borderId="11" xfId="0" applyNumberFormat="1" applyFill="1" applyBorder="1"/>
    <xf numFmtId="8" fontId="0" fillId="8" borderId="11" xfId="0" applyNumberFormat="1" applyFill="1" applyBorder="1"/>
    <xf numFmtId="0" fontId="18" fillId="0" borderId="25" xfId="0" applyFont="1" applyBorder="1" applyAlignment="1">
      <alignment horizontal="center"/>
    </xf>
    <xf numFmtId="8" fontId="0" fillId="0" borderId="0" xfId="0" applyNumberFormat="1"/>
    <xf numFmtId="0" fontId="0" fillId="2" borderId="13" xfId="0" applyFill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center" vertical="center"/>
    </xf>
    <xf numFmtId="8" fontId="0" fillId="0" borderId="13" xfId="0" applyNumberFormat="1" applyBorder="1" applyAlignment="1">
      <alignment horizontal="center" vertical="center"/>
    </xf>
    <xf numFmtId="0" fontId="0" fillId="3" borderId="11" xfId="0" applyFill="1" applyBorder="1" applyAlignment="1" applyProtection="1">
      <alignment horizontal="left" vertical="center"/>
      <protection locked="0"/>
    </xf>
    <xf numFmtId="0" fontId="0" fillId="3" borderId="11" xfId="0" applyFill="1" applyBorder="1" applyAlignment="1" applyProtection="1">
      <alignment horizontal="left" vertical="top"/>
      <protection locked="0"/>
    </xf>
    <xf numFmtId="14" fontId="0" fillId="3" borderId="11" xfId="0" applyNumberForma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2" borderId="14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alignment horizontal="center" vertical="center"/>
      <protection locked="0"/>
    </xf>
    <xf numFmtId="14" fontId="0" fillId="3" borderId="9" xfId="0" applyNumberFormat="1" applyFill="1" applyBorder="1" applyAlignment="1" applyProtection="1">
      <alignment horizontal="left" vertical="center"/>
      <protection locked="0"/>
    </xf>
    <xf numFmtId="0" fontId="26" fillId="0" borderId="1" xfId="0" applyFont="1" applyBorder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2" fillId="0" borderId="2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6" fillId="5" borderId="2" xfId="0" applyFont="1" applyFill="1" applyBorder="1" applyAlignment="1">
      <alignment horizontal="left" vertical="top" wrapText="1"/>
    </xf>
    <xf numFmtId="0" fontId="26" fillId="5" borderId="12" xfId="0" applyFont="1" applyFill="1" applyBorder="1" applyAlignment="1">
      <alignment horizontal="left" vertical="top" wrapText="1"/>
    </xf>
    <xf numFmtId="0" fontId="26" fillId="6" borderId="33" xfId="0" applyFont="1" applyFill="1" applyBorder="1" applyAlignment="1">
      <alignment horizontal="left" vertical="top" wrapText="1"/>
    </xf>
    <xf numFmtId="0" fontId="26" fillId="6" borderId="5" xfId="0" applyFont="1" applyFill="1" applyBorder="1" applyAlignment="1">
      <alignment horizontal="left" vertical="top" wrapText="1"/>
    </xf>
    <xf numFmtId="0" fontId="26" fillId="7" borderId="33" xfId="0" applyFont="1" applyFill="1" applyBorder="1" applyAlignment="1">
      <alignment horizontal="left" vertical="top" wrapText="1"/>
    </xf>
    <xf numFmtId="0" fontId="26" fillId="7" borderId="5" xfId="0" applyFont="1" applyFill="1" applyBorder="1" applyAlignment="1">
      <alignment horizontal="left" vertical="top" wrapText="1"/>
    </xf>
    <xf numFmtId="0" fontId="26" fillId="3" borderId="30" xfId="0" applyFont="1" applyFill="1" applyBorder="1" applyAlignment="1">
      <alignment horizontal="left" vertical="top" wrapText="1"/>
    </xf>
    <xf numFmtId="0" fontId="26" fillId="3" borderId="12" xfId="0" applyFont="1" applyFill="1" applyBorder="1" applyAlignment="1">
      <alignment horizontal="left" vertical="top" wrapText="1"/>
    </xf>
    <xf numFmtId="0" fontId="26" fillId="8" borderId="4" xfId="0" applyFont="1" applyFill="1" applyBorder="1" applyAlignment="1">
      <alignment horizontal="left" vertical="top" wrapText="1"/>
    </xf>
    <xf numFmtId="0" fontId="26" fillId="8" borderId="5" xfId="0" applyFont="1" applyFill="1" applyBorder="1" applyAlignment="1">
      <alignment horizontal="left" vertical="top" wrapText="1"/>
    </xf>
    <xf numFmtId="0" fontId="26" fillId="9" borderId="4" xfId="0" applyFont="1" applyFill="1" applyBorder="1" applyAlignment="1">
      <alignment horizontal="left" vertical="top" wrapText="1"/>
    </xf>
    <xf numFmtId="0" fontId="26" fillId="9" borderId="5" xfId="0" applyFont="1" applyFill="1" applyBorder="1" applyAlignment="1">
      <alignment horizontal="left" vertical="top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12" fillId="0" borderId="28" xfId="0" applyFont="1" applyBorder="1" applyAlignment="1">
      <alignment horizontal="left" vertical="center"/>
    </xf>
    <xf numFmtId="14" fontId="0" fillId="0" borderId="28" xfId="0" applyNumberFormat="1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18" fillId="0" borderId="27" xfId="0" applyFont="1" applyBorder="1" applyAlignment="1">
      <alignment horizontal="center"/>
    </xf>
    <xf numFmtId="0" fontId="18" fillId="0" borderId="28" xfId="0" applyFont="1" applyBorder="1" applyAlignment="1">
      <alignment horizontal="center"/>
    </xf>
    <xf numFmtId="0" fontId="19" fillId="0" borderId="28" xfId="0" applyFont="1" applyBorder="1" applyAlignment="1">
      <alignment horizontal="left" vertical="center"/>
    </xf>
    <xf numFmtId="14" fontId="18" fillId="0" borderId="28" xfId="0" applyNumberFormat="1" applyFont="1" applyBorder="1" applyAlignment="1">
      <alignment horizontal="left" vertical="center"/>
    </xf>
    <xf numFmtId="0" fontId="18" fillId="0" borderId="28" xfId="0" applyFont="1" applyBorder="1" applyAlignment="1">
      <alignment horizontal="left" vertical="center"/>
    </xf>
    <xf numFmtId="0" fontId="18" fillId="0" borderId="29" xfId="0" applyFont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4" fontId="0" fillId="3" borderId="9" xfId="0" applyNumberFormat="1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14" fontId="0" fillId="3" borderId="11" xfId="0" applyNumberFormat="1" applyFill="1" applyBorder="1" applyAlignment="1">
      <alignment horizontal="left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wrapText="1"/>
    </xf>
    <xf numFmtId="0" fontId="17" fillId="0" borderId="21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2" xfId="0" applyFont="1" applyBorder="1" applyAlignment="1">
      <alignment horizontal="left" vertical="center"/>
    </xf>
    <xf numFmtId="0" fontId="17" fillId="0" borderId="22" xfId="0" applyFont="1" applyBorder="1" applyAlignment="1">
      <alignment horizontal="center" wrapText="1"/>
    </xf>
    <xf numFmtId="0" fontId="17" fillId="0" borderId="23" xfId="0" applyFont="1" applyBorder="1" applyAlignment="1">
      <alignment horizontal="center" wrapText="1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12" fillId="0" borderId="25" xfId="0" applyFont="1" applyBorder="1" applyAlignment="1">
      <alignment horizontal="left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8" fillId="0" borderId="24" xfId="0" applyFont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19" fillId="0" borderId="25" xfId="0" applyFont="1" applyBorder="1" applyAlignment="1">
      <alignment horizontal="left" vertic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12" fillId="0" borderId="25" xfId="0" applyFont="1" applyBorder="1" applyAlignment="1">
      <alignment horizontal="left" vertical="top"/>
    </xf>
    <xf numFmtId="0" fontId="19" fillId="0" borderId="25" xfId="0" applyFont="1" applyBorder="1" applyAlignment="1">
      <alignment horizontal="left" vertical="top"/>
    </xf>
    <xf numFmtId="0" fontId="0" fillId="0" borderId="26" xfId="0" applyBorder="1" applyAlignment="1">
      <alignment horizontal="center"/>
    </xf>
    <xf numFmtId="0" fontId="18" fillId="0" borderId="26" xfId="0" applyFont="1" applyBorder="1" applyAlignment="1">
      <alignment horizontal="center"/>
    </xf>
    <xf numFmtId="0" fontId="12" fillId="0" borderId="25" xfId="0" applyFont="1" applyBorder="1" applyAlignment="1">
      <alignment horizontal="right" vertical="center"/>
    </xf>
    <xf numFmtId="0" fontId="19" fillId="0" borderId="25" xfId="0" applyFont="1" applyBorder="1" applyAlignment="1">
      <alignment horizontal="right" vertical="center"/>
    </xf>
    <xf numFmtId="14" fontId="0" fillId="0" borderId="25" xfId="0" applyNumberFormat="1" applyBorder="1" applyAlignment="1">
      <alignment horizontal="left"/>
    </xf>
    <xf numFmtId="14" fontId="0" fillId="0" borderId="26" xfId="0" applyNumberFormat="1" applyBorder="1" applyAlignment="1">
      <alignment horizontal="left"/>
    </xf>
    <xf numFmtId="14" fontId="18" fillId="0" borderId="25" xfId="0" applyNumberFormat="1" applyFont="1" applyBorder="1" applyAlignment="1">
      <alignment horizontal="left"/>
    </xf>
    <xf numFmtId="14" fontId="18" fillId="0" borderId="26" xfId="0" applyNumberFormat="1" applyFont="1" applyBorder="1" applyAlignment="1">
      <alignment horizontal="left"/>
    </xf>
    <xf numFmtId="0" fontId="0" fillId="0" borderId="25" xfId="0" applyBorder="1" applyAlignment="1">
      <alignment horizontal="left" vertical="center"/>
    </xf>
    <xf numFmtId="0" fontId="18" fillId="0" borderId="25" xfId="0" applyFont="1" applyBorder="1" applyAlignment="1">
      <alignment horizontal="left" vertical="center"/>
    </xf>
    <xf numFmtId="0" fontId="17" fillId="4" borderId="22" xfId="0" applyFont="1" applyFill="1" applyBorder="1" applyAlignment="1">
      <alignment horizontal="center" wrapText="1"/>
    </xf>
    <xf numFmtId="0" fontId="17" fillId="4" borderId="23" xfId="0" applyFont="1" applyFill="1" applyBorder="1" applyAlignment="1">
      <alignment horizontal="center" wrapText="1"/>
    </xf>
    <xf numFmtId="0" fontId="18" fillId="4" borderId="24" xfId="0" applyFont="1" applyFill="1" applyBorder="1" applyAlignment="1">
      <alignment horizontal="center"/>
    </xf>
    <xf numFmtId="0" fontId="18" fillId="4" borderId="25" xfId="0" applyFont="1" applyFill="1" applyBorder="1" applyAlignment="1">
      <alignment horizontal="center"/>
    </xf>
    <xf numFmtId="0" fontId="19" fillId="4" borderId="25" xfId="0" applyFont="1" applyFill="1" applyBorder="1" applyAlignment="1">
      <alignment horizontal="left" vertical="top"/>
    </xf>
    <xf numFmtId="0" fontId="18" fillId="4" borderId="25" xfId="0" applyFont="1" applyFill="1" applyBorder="1" applyAlignment="1">
      <alignment horizontal="center" vertical="center"/>
    </xf>
    <xf numFmtId="0" fontId="18" fillId="4" borderId="26" xfId="0" applyFont="1" applyFill="1" applyBorder="1" applyAlignment="1">
      <alignment horizontal="center" vertical="center"/>
    </xf>
    <xf numFmtId="0" fontId="17" fillId="4" borderId="21" xfId="0" applyFont="1" applyFill="1" applyBorder="1" applyAlignment="1">
      <alignment horizontal="center" vertical="center"/>
    </xf>
    <xf numFmtId="0" fontId="17" fillId="4" borderId="22" xfId="0" applyFont="1" applyFill="1" applyBorder="1" applyAlignment="1">
      <alignment horizontal="center" vertical="center"/>
    </xf>
    <xf numFmtId="0" fontId="17" fillId="4" borderId="22" xfId="0" applyFont="1" applyFill="1" applyBorder="1" applyAlignment="1">
      <alignment horizontal="left" vertical="center"/>
    </xf>
    <xf numFmtId="0" fontId="19" fillId="4" borderId="25" xfId="0" applyFont="1" applyFill="1" applyBorder="1" applyAlignment="1">
      <alignment horizontal="left" vertical="center"/>
    </xf>
    <xf numFmtId="0" fontId="18" fillId="4" borderId="26" xfId="0" applyFont="1" applyFill="1" applyBorder="1" applyAlignment="1">
      <alignment horizontal="center"/>
    </xf>
    <xf numFmtId="14" fontId="18" fillId="4" borderId="25" xfId="0" applyNumberFormat="1" applyFont="1" applyFill="1" applyBorder="1" applyAlignment="1">
      <alignment horizontal="left"/>
    </xf>
    <xf numFmtId="14" fontId="18" fillId="4" borderId="26" xfId="0" applyNumberFormat="1" applyFont="1" applyFill="1" applyBorder="1" applyAlignment="1">
      <alignment horizontal="left"/>
    </xf>
    <xf numFmtId="0" fontId="19" fillId="4" borderId="25" xfId="0" applyFont="1" applyFill="1" applyBorder="1" applyAlignment="1">
      <alignment horizontal="right" vertical="center"/>
    </xf>
    <xf numFmtId="0" fontId="17" fillId="4" borderId="25" xfId="0" applyFont="1" applyFill="1" applyBorder="1" applyAlignment="1">
      <alignment horizontal="right" vertical="center"/>
    </xf>
    <xf numFmtId="0" fontId="18" fillId="4" borderId="25" xfId="0" applyFont="1" applyFill="1" applyBorder="1" applyAlignment="1">
      <alignment horizontal="left" vertical="center"/>
    </xf>
    <xf numFmtId="0" fontId="18" fillId="4" borderId="27" xfId="0" applyFont="1" applyFill="1" applyBorder="1" applyAlignment="1">
      <alignment horizontal="center"/>
    </xf>
    <xf numFmtId="0" fontId="18" fillId="4" borderId="28" xfId="0" applyFont="1" applyFill="1" applyBorder="1" applyAlignment="1">
      <alignment horizontal="center"/>
    </xf>
    <xf numFmtId="0" fontId="19" fillId="4" borderId="28" xfId="0" applyFont="1" applyFill="1" applyBorder="1" applyAlignment="1">
      <alignment horizontal="left" vertical="center"/>
    </xf>
    <xf numFmtId="14" fontId="18" fillId="4" borderId="28" xfId="0" applyNumberFormat="1" applyFont="1" applyFill="1" applyBorder="1" applyAlignment="1">
      <alignment horizontal="left" vertical="center"/>
    </xf>
    <xf numFmtId="0" fontId="18" fillId="4" borderId="28" xfId="0" applyFont="1" applyFill="1" applyBorder="1" applyAlignment="1">
      <alignment horizontal="left" vertical="center"/>
    </xf>
    <xf numFmtId="0" fontId="18" fillId="4" borderId="29" xfId="0" applyFont="1" applyFill="1" applyBorder="1" applyAlignment="1">
      <alignment horizontal="left" vertical="center"/>
    </xf>
    <xf numFmtId="0" fontId="17" fillId="0" borderId="25" xfId="0" applyFont="1" applyBorder="1" applyAlignment="1">
      <alignment horizontal="right" vertical="center"/>
    </xf>
    <xf numFmtId="0" fontId="0" fillId="0" borderId="9" xfId="0" applyBorder="1" applyAlignment="1">
      <alignment horizontal="left"/>
    </xf>
    <xf numFmtId="0" fontId="18" fillId="0" borderId="25" xfId="0" applyFont="1" applyBorder="1" applyAlignment="1">
      <alignment horizontal="left"/>
    </xf>
    <xf numFmtId="0" fontId="0" fillId="0" borderId="0" xfId="0" applyBorder="1" applyAlignment="1" applyProtection="1">
      <protection locked="0"/>
    </xf>
    <xf numFmtId="0" fontId="0" fillId="0" borderId="0" xfId="0" applyBorder="1"/>
  </cellXfs>
  <cellStyles count="3">
    <cellStyle name="Collegamento ipertestuale" xfId="2" builtinId="8"/>
    <cellStyle name="Normale" xfId="0" builtinId="0"/>
    <cellStyle name="Valuta" xfId="1" builtinId="4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  <dxf>
      <font>
        <strike val="0"/>
        <color rgb="FF00B050"/>
      </font>
    </dxf>
    <dxf>
      <font>
        <color rgb="FFFF0000"/>
      </font>
    </dxf>
    <dxf>
      <font>
        <color rgb="FFFF0000"/>
      </font>
    </dxf>
    <dxf>
      <fill>
        <patternFill>
          <bgColor rgb="FFFF7171"/>
        </patternFill>
      </fill>
    </dxf>
  </dxfs>
  <tableStyles count="0" defaultTableStyle="TableStyleMedium2" defaultPivotStyle="PivotStyleLight16"/>
  <colors>
    <mruColors>
      <color rgb="FFFF6565"/>
      <color rgb="FFFF7171"/>
      <color rgb="FFFF8585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19049</xdr:colOff>
      <xdr:row>0</xdr:row>
      <xdr:rowOff>93345</xdr:rowOff>
    </xdr:from>
    <xdr:to>
      <xdr:col>12</xdr:col>
      <xdr:colOff>114299</xdr:colOff>
      <xdr:row>2</xdr:row>
      <xdr:rowOff>114776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30C01D6-5359-4F7D-A0D7-567A07F5A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4" y="93345"/>
          <a:ext cx="2085975" cy="402431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</xdr:colOff>
      <xdr:row>0</xdr:row>
      <xdr:rowOff>93345</xdr:rowOff>
    </xdr:from>
    <xdr:to>
      <xdr:col>12</xdr:col>
      <xdr:colOff>114300</xdr:colOff>
      <xdr:row>2</xdr:row>
      <xdr:rowOff>114776</xdr:rowOff>
    </xdr:to>
    <xdr:pic>
      <xdr:nvPicPr>
        <xdr:cNvPr id="32" name="Immagine 31">
          <a:extLst>
            <a:ext uri="{FF2B5EF4-FFF2-40B4-BE49-F238E27FC236}">
              <a16:creationId xmlns:a16="http://schemas.microsoft.com/office/drawing/2014/main" id="{BAABE960-F114-4E79-B508-6202E349A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93345"/>
          <a:ext cx="2085975" cy="402431"/>
        </a:xfrm>
        <a:prstGeom prst="rect">
          <a:avLst/>
        </a:prstGeom>
      </xdr:spPr>
    </xdr:pic>
    <xdr:clientData/>
  </xdr:twoCellAnchor>
  <xdr:twoCellAnchor editAs="oneCell">
    <xdr:from>
      <xdr:col>1</xdr:col>
      <xdr:colOff>47625</xdr:colOff>
      <xdr:row>18</xdr:row>
      <xdr:rowOff>47626</xdr:rowOff>
    </xdr:from>
    <xdr:to>
      <xdr:col>17</xdr:col>
      <xdr:colOff>38100</xdr:colOff>
      <xdr:row>35</xdr:row>
      <xdr:rowOff>17743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534FABF7-E74B-B071-CEBA-BD3DB48C5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3562351"/>
          <a:ext cx="2886075" cy="3233382"/>
        </a:xfrm>
        <a:prstGeom prst="rect">
          <a:avLst/>
        </a:prstGeom>
      </xdr:spPr>
    </xdr:pic>
    <xdr:clientData/>
  </xdr:twoCellAnchor>
  <xdr:twoCellAnchor editAs="oneCell">
    <xdr:from>
      <xdr:col>39</xdr:col>
      <xdr:colOff>712</xdr:colOff>
      <xdr:row>18</xdr:row>
      <xdr:rowOff>69155</xdr:rowOff>
    </xdr:from>
    <xdr:to>
      <xdr:col>51</xdr:col>
      <xdr:colOff>20557</xdr:colOff>
      <xdr:row>28</xdr:row>
      <xdr:rowOff>96580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C2002073-5578-5108-E7A8-07C17E276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58737" y="3583880"/>
          <a:ext cx="2183925" cy="1928615"/>
        </a:xfrm>
        <a:prstGeom prst="rect">
          <a:avLst/>
        </a:prstGeom>
      </xdr:spPr>
    </xdr:pic>
    <xdr:clientData/>
  </xdr:twoCellAnchor>
  <xdr:twoCellAnchor>
    <xdr:from>
      <xdr:col>38</xdr:col>
      <xdr:colOff>95250</xdr:colOff>
      <xdr:row>19</xdr:row>
      <xdr:rowOff>123825</xdr:rowOff>
    </xdr:from>
    <xdr:to>
      <xdr:col>45</xdr:col>
      <xdr:colOff>161925</xdr:colOff>
      <xdr:row>19</xdr:row>
      <xdr:rowOff>123825</xdr:rowOff>
    </xdr:to>
    <xdr:cxnSp macro="">
      <xdr:nvCxnSpPr>
        <xdr:cNvPr id="12" name="Connettore 2 11">
          <a:extLst>
            <a:ext uri="{FF2B5EF4-FFF2-40B4-BE49-F238E27FC236}">
              <a16:creationId xmlns:a16="http://schemas.microsoft.com/office/drawing/2014/main" id="{DB44E44C-832B-04F4-2F67-1D91719232D9}"/>
            </a:ext>
          </a:extLst>
        </xdr:cNvPr>
        <xdr:cNvCxnSpPr/>
      </xdr:nvCxnSpPr>
      <xdr:spPr>
        <a:xfrm>
          <a:off x="6972300" y="3829050"/>
          <a:ext cx="1333500" cy="0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0</xdr:row>
      <xdr:rowOff>104775</xdr:rowOff>
    </xdr:from>
    <xdr:ext cx="2085975" cy="402431"/>
    <xdr:pic>
      <xdr:nvPicPr>
        <xdr:cNvPr id="17" name="Immagine 16">
          <a:extLst>
            <a:ext uri="{FF2B5EF4-FFF2-40B4-BE49-F238E27FC236}">
              <a16:creationId xmlns:a16="http://schemas.microsoft.com/office/drawing/2014/main" id="{72EA8734-2C97-4880-AE2F-4AA5D8F61A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104775"/>
          <a:ext cx="2085975" cy="402431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AB70D-069E-4B6D-965B-E1E68102A5C6}">
  <sheetPr codeName="Foglio1"/>
  <dimension ref="A1:AA110"/>
  <sheetViews>
    <sheetView showGridLines="0" showRowColHeaders="0" topLeftCell="A103" zoomScale="80" zoomScaleNormal="80" workbookViewId="0">
      <selection activeCell="A102" sqref="A1:XFD102"/>
    </sheetView>
  </sheetViews>
  <sheetFormatPr defaultColWidth="9.109375" defaultRowHeight="14.4" x14ac:dyDescent="0.3"/>
  <cols>
    <col min="1" max="1" width="41.88671875" style="86" customWidth="1"/>
    <col min="2" max="8" width="15.6640625" style="86" customWidth="1"/>
    <col min="9" max="9" width="23.77734375" style="86" customWidth="1"/>
    <col min="10" max="10" width="15.6640625" style="86" customWidth="1"/>
    <col min="11" max="11" width="20" style="86" bestFit="1" customWidth="1"/>
    <col min="12" max="12" width="15.6640625" style="86" customWidth="1"/>
    <col min="13" max="13" width="23.77734375" style="86" customWidth="1"/>
    <col min="14" max="14" width="15.6640625" style="86" customWidth="1"/>
    <col min="15" max="16" width="15.77734375" style="86" customWidth="1"/>
    <col min="17" max="17" width="9.44140625" style="86" bestFit="1" customWidth="1"/>
    <col min="18" max="16384" width="9.109375" style="86"/>
  </cols>
  <sheetData>
    <row r="1" spans="1:10" s="40" customFormat="1" ht="15" hidden="1" customHeight="1" x14ac:dyDescent="0.3">
      <c r="A1" s="40" t="s">
        <v>121</v>
      </c>
    </row>
    <row r="2" spans="1:10" s="40" customFormat="1" ht="15" hidden="1" customHeight="1" x14ac:dyDescent="0.3"/>
    <row r="3" spans="1:10" s="40" customFormat="1" ht="15" hidden="1" customHeight="1" x14ac:dyDescent="0.3">
      <c r="A3" s="41" t="s">
        <v>120</v>
      </c>
    </row>
    <row r="4" spans="1:10" s="40" customFormat="1" ht="15" hidden="1" customHeight="1" thickBot="1" x14ac:dyDescent="0.35"/>
    <row r="5" spans="1:10" s="40" customFormat="1" ht="15" hidden="1" customHeight="1" x14ac:dyDescent="0.35">
      <c r="A5" s="42" t="s">
        <v>25</v>
      </c>
      <c r="E5" s="43"/>
      <c r="F5" s="44" t="s">
        <v>23</v>
      </c>
      <c r="G5" s="261" t="s">
        <v>24</v>
      </c>
      <c r="H5" s="262"/>
      <c r="I5" s="263"/>
    </row>
    <row r="6" spans="1:10" s="49" customFormat="1" ht="15" hidden="1" customHeight="1" x14ac:dyDescent="0.3">
      <c r="A6" s="45" t="s">
        <v>0</v>
      </c>
      <c r="B6" s="45" t="s">
        <v>1</v>
      </c>
      <c r="C6" s="45" t="s">
        <v>2</v>
      </c>
      <c r="D6" s="45" t="s">
        <v>3</v>
      </c>
      <c r="E6" s="88" t="s">
        <v>4</v>
      </c>
      <c r="F6" s="89" t="s">
        <v>5</v>
      </c>
      <c r="G6" s="46">
        <v>1.8</v>
      </c>
      <c r="H6" s="47">
        <v>0.5</v>
      </c>
      <c r="I6" s="48">
        <v>0.2</v>
      </c>
    </row>
    <row r="7" spans="1:10" s="56" customFormat="1" ht="30.6" hidden="1" x14ac:dyDescent="0.3">
      <c r="A7" s="50" t="s">
        <v>6</v>
      </c>
      <c r="B7" s="50" t="s">
        <v>7</v>
      </c>
      <c r="C7" s="50" t="s">
        <v>8</v>
      </c>
      <c r="D7" s="51" t="s">
        <v>9</v>
      </c>
      <c r="E7" s="51">
        <v>1</v>
      </c>
      <c r="F7" s="52">
        <v>18.920000000000002</v>
      </c>
      <c r="G7" s="53"/>
      <c r="H7" s="54">
        <f>F7*1.5</f>
        <v>28.380000000000003</v>
      </c>
      <c r="I7" s="55"/>
    </row>
    <row r="8" spans="1:10" s="56" customFormat="1" ht="30.6" hidden="1" x14ac:dyDescent="0.3">
      <c r="A8" s="50" t="s">
        <v>10</v>
      </c>
      <c r="B8" s="50" t="s">
        <v>11</v>
      </c>
      <c r="C8" s="50" t="s">
        <v>8</v>
      </c>
      <c r="D8" s="51" t="s">
        <v>9</v>
      </c>
      <c r="E8" s="51">
        <v>1</v>
      </c>
      <c r="F8" s="52">
        <v>18.920000000000002</v>
      </c>
      <c r="G8" s="53"/>
      <c r="H8" s="54">
        <f>F8*1.5</f>
        <v>28.380000000000003</v>
      </c>
      <c r="I8" s="55"/>
    </row>
    <row r="9" spans="1:10" s="56" customFormat="1" ht="30.6" hidden="1" customHeight="1" x14ac:dyDescent="0.3">
      <c r="A9" s="87" t="s">
        <v>123</v>
      </c>
      <c r="B9" s="50" t="s">
        <v>124</v>
      </c>
      <c r="C9" s="50" t="s">
        <v>8</v>
      </c>
      <c r="D9" s="51" t="s">
        <v>14</v>
      </c>
      <c r="E9" s="51">
        <v>3</v>
      </c>
      <c r="F9" s="52">
        <v>45.24</v>
      </c>
      <c r="G9" s="57">
        <f t="shared" ref="G9:G14" si="0">F9*2.8</f>
        <v>126.672</v>
      </c>
      <c r="H9" s="54"/>
      <c r="I9" s="55"/>
      <c r="J9" s="234" t="s">
        <v>146</v>
      </c>
    </row>
    <row r="10" spans="1:10" s="56" customFormat="1" ht="30.6" hidden="1" customHeight="1" x14ac:dyDescent="0.3">
      <c r="A10" s="87" t="s">
        <v>125</v>
      </c>
      <c r="B10" s="50" t="s">
        <v>130</v>
      </c>
      <c r="C10" s="50" t="s">
        <v>8</v>
      </c>
      <c r="D10" s="51" t="s">
        <v>14</v>
      </c>
      <c r="E10" s="51">
        <v>2.65</v>
      </c>
      <c r="F10" s="52">
        <v>39.340000000000003</v>
      </c>
      <c r="G10" s="57">
        <f t="shared" si="0"/>
        <v>110.152</v>
      </c>
      <c r="H10" s="54"/>
      <c r="I10" s="55"/>
      <c r="J10" s="234" t="s">
        <v>147</v>
      </c>
    </row>
    <row r="11" spans="1:10" s="56" customFormat="1" ht="30.6" hidden="1" customHeight="1" x14ac:dyDescent="0.3">
      <c r="A11" s="87" t="s">
        <v>126</v>
      </c>
      <c r="B11" s="50" t="s">
        <v>131</v>
      </c>
      <c r="C11" s="50" t="s">
        <v>8</v>
      </c>
      <c r="D11" s="51" t="s">
        <v>14</v>
      </c>
      <c r="E11" s="51">
        <v>2.15</v>
      </c>
      <c r="F11" s="52">
        <v>41.41</v>
      </c>
      <c r="G11" s="57">
        <f t="shared" si="0"/>
        <v>115.94799999999998</v>
      </c>
      <c r="H11" s="54"/>
      <c r="I11" s="55"/>
      <c r="J11" s="234" t="s">
        <v>148</v>
      </c>
    </row>
    <row r="12" spans="1:10" s="56" customFormat="1" ht="30.6" hidden="1" customHeight="1" x14ac:dyDescent="0.3">
      <c r="A12" s="87" t="s">
        <v>127</v>
      </c>
      <c r="B12" s="50" t="s">
        <v>132</v>
      </c>
      <c r="C12" s="50" t="s">
        <v>8</v>
      </c>
      <c r="D12" s="51" t="s">
        <v>14</v>
      </c>
      <c r="E12" s="51">
        <v>1.65</v>
      </c>
      <c r="F12" s="52">
        <v>27.13</v>
      </c>
      <c r="G12" s="57">
        <f t="shared" si="0"/>
        <v>75.963999999999999</v>
      </c>
      <c r="H12" s="54"/>
      <c r="I12" s="55"/>
      <c r="J12" s="234" t="s">
        <v>149</v>
      </c>
    </row>
    <row r="13" spans="1:10" s="56" customFormat="1" ht="30.6" hidden="1" customHeight="1" x14ac:dyDescent="0.3">
      <c r="A13" s="87" t="s">
        <v>128</v>
      </c>
      <c r="B13" s="50" t="s">
        <v>133</v>
      </c>
      <c r="C13" s="50" t="s">
        <v>8</v>
      </c>
      <c r="D13" s="51" t="s">
        <v>14</v>
      </c>
      <c r="E13" s="51">
        <v>1.1499999999999999</v>
      </c>
      <c r="F13" s="52">
        <v>22.37</v>
      </c>
      <c r="G13" s="57">
        <f t="shared" si="0"/>
        <v>62.635999999999996</v>
      </c>
      <c r="H13" s="54"/>
      <c r="I13" s="55"/>
      <c r="J13" s="234" t="s">
        <v>150</v>
      </c>
    </row>
    <row r="14" spans="1:10" s="56" customFormat="1" ht="30.6" hidden="1" customHeight="1" x14ac:dyDescent="0.3">
      <c r="A14" s="87" t="s">
        <v>129</v>
      </c>
      <c r="B14" s="50" t="s">
        <v>134</v>
      </c>
      <c r="C14" s="50" t="s">
        <v>8</v>
      </c>
      <c r="D14" s="51" t="s">
        <v>14</v>
      </c>
      <c r="E14" s="51">
        <v>0.85</v>
      </c>
      <c r="F14" s="52">
        <v>19.989999999999998</v>
      </c>
      <c r="G14" s="57">
        <f t="shared" si="0"/>
        <v>55.971999999999994</v>
      </c>
      <c r="H14" s="54"/>
      <c r="I14" s="55"/>
      <c r="J14" s="234" t="s">
        <v>151</v>
      </c>
    </row>
    <row r="15" spans="1:10" s="96" customFormat="1" ht="30.6" hidden="1" x14ac:dyDescent="0.3">
      <c r="A15" s="90" t="s">
        <v>12</v>
      </c>
      <c r="B15" s="90" t="s">
        <v>13</v>
      </c>
      <c r="C15" s="90" t="s">
        <v>8</v>
      </c>
      <c r="D15" s="91" t="s">
        <v>14</v>
      </c>
      <c r="E15" s="91">
        <v>6.1</v>
      </c>
      <c r="F15" s="92">
        <v>7.43</v>
      </c>
      <c r="G15" s="93">
        <f>F15*2.8</f>
        <v>20.803999999999998</v>
      </c>
      <c r="H15" s="94"/>
      <c r="I15" s="95">
        <f>G15*1.2</f>
        <v>24.964799999999997</v>
      </c>
    </row>
    <row r="16" spans="1:10" s="56" customFormat="1" ht="30.6" hidden="1" x14ac:dyDescent="0.3">
      <c r="A16" s="50" t="s">
        <v>15</v>
      </c>
      <c r="B16" s="50" t="s">
        <v>16</v>
      </c>
      <c r="C16" s="50" t="s">
        <v>8</v>
      </c>
      <c r="D16" s="51" t="s">
        <v>14</v>
      </c>
      <c r="E16" s="51">
        <v>6.1</v>
      </c>
      <c r="F16" s="52">
        <v>6.98</v>
      </c>
      <c r="G16" s="57">
        <f>F16*2.8</f>
        <v>19.544</v>
      </c>
      <c r="H16" s="54"/>
      <c r="I16" s="55">
        <f t="shared" ref="I16:I17" si="1">G16*1.2</f>
        <v>23.4528</v>
      </c>
    </row>
    <row r="17" spans="1:21" s="56" customFormat="1" ht="30.6" hidden="1" x14ac:dyDescent="0.3">
      <c r="A17" s="50" t="s">
        <v>17</v>
      </c>
      <c r="B17" s="50" t="s">
        <v>18</v>
      </c>
      <c r="C17" s="50" t="s">
        <v>8</v>
      </c>
      <c r="D17" s="51" t="s">
        <v>14</v>
      </c>
      <c r="E17" s="51">
        <v>6.1</v>
      </c>
      <c r="F17" s="52">
        <v>5.08</v>
      </c>
      <c r="G17" s="57">
        <f>F17*2.8</f>
        <v>14.223999999999998</v>
      </c>
      <c r="H17" s="54"/>
      <c r="I17" s="55">
        <f t="shared" si="1"/>
        <v>17.068799999999996</v>
      </c>
    </row>
    <row r="18" spans="1:21" s="56" customFormat="1" ht="20.399999999999999" hidden="1" x14ac:dyDescent="0.3">
      <c r="A18" s="50" t="s">
        <v>19</v>
      </c>
      <c r="B18" s="50" t="s">
        <v>20</v>
      </c>
      <c r="C18" s="50" t="s">
        <v>8</v>
      </c>
      <c r="D18" s="51" t="s">
        <v>9</v>
      </c>
      <c r="E18" s="51">
        <v>1</v>
      </c>
      <c r="F18" s="52">
        <v>8.09</v>
      </c>
      <c r="G18" s="53"/>
      <c r="H18" s="54">
        <f>F18*1.5</f>
        <v>12.135</v>
      </c>
      <c r="I18" s="55"/>
    </row>
    <row r="19" spans="1:21" s="56" customFormat="1" ht="30.6" hidden="1" x14ac:dyDescent="0.3">
      <c r="A19" s="50" t="s">
        <v>21</v>
      </c>
      <c r="B19" s="50" t="s">
        <v>22</v>
      </c>
      <c r="C19" s="50" t="s">
        <v>8</v>
      </c>
      <c r="D19" s="51" t="s">
        <v>9</v>
      </c>
      <c r="E19" s="51">
        <v>1</v>
      </c>
      <c r="F19" s="52">
        <v>6.1</v>
      </c>
      <c r="G19" s="53"/>
      <c r="H19" s="54">
        <f>F19*1.5</f>
        <v>9.1499999999999986</v>
      </c>
      <c r="I19" s="55"/>
    </row>
    <row r="20" spans="1:21" s="56" customFormat="1" ht="21" hidden="1" thickBot="1" x14ac:dyDescent="0.35">
      <c r="A20" s="50" t="s">
        <v>59</v>
      </c>
      <c r="B20" s="50" t="s">
        <v>60</v>
      </c>
      <c r="C20" s="50" t="s">
        <v>61</v>
      </c>
      <c r="D20" s="51" t="s">
        <v>14</v>
      </c>
      <c r="E20" s="51">
        <v>3</v>
      </c>
      <c r="F20" s="52">
        <v>0.66</v>
      </c>
      <c r="G20" s="58"/>
      <c r="H20" s="59">
        <f>F20*1.5</f>
        <v>0.99</v>
      </c>
      <c r="I20" s="60">
        <f>H20*1.2</f>
        <v>1.1879999999999999</v>
      </c>
    </row>
    <row r="21" spans="1:21" s="65" customFormat="1" ht="15" hidden="1" customHeight="1" thickBot="1" x14ac:dyDescent="0.35">
      <c r="A21" s="61"/>
      <c r="B21" s="61"/>
      <c r="C21" s="61"/>
      <c r="D21" s="61"/>
      <c r="E21" s="61"/>
      <c r="F21" s="62"/>
      <c r="G21" s="63"/>
      <c r="H21" s="64"/>
      <c r="I21" s="64"/>
    </row>
    <row r="22" spans="1:21" s="71" customFormat="1" ht="15" hidden="1" customHeight="1" x14ac:dyDescent="0.3">
      <c r="A22" s="66" t="s">
        <v>90</v>
      </c>
      <c r="B22" s="67" t="s">
        <v>54</v>
      </c>
      <c r="C22" s="68"/>
      <c r="D22" s="69" t="s">
        <v>63</v>
      </c>
      <c r="E22" s="69" t="s">
        <v>29</v>
      </c>
      <c r="F22" s="69" t="s">
        <v>73</v>
      </c>
      <c r="G22" s="70"/>
      <c r="H22" s="69" t="s">
        <v>113</v>
      </c>
      <c r="I22" s="264" t="s">
        <v>140</v>
      </c>
      <c r="J22" s="265"/>
      <c r="K22" s="103"/>
      <c r="L22" s="103"/>
      <c r="M22" s="270" t="s">
        <v>143</v>
      </c>
      <c r="N22" s="271"/>
      <c r="O22" s="104"/>
      <c r="P22" s="105"/>
      <c r="R22" s="259" t="s">
        <v>154</v>
      </c>
      <c r="S22" s="260"/>
      <c r="T22" s="260"/>
      <c r="U22" s="260"/>
    </row>
    <row r="23" spans="1:21" s="65" customFormat="1" ht="15" hidden="1" customHeight="1" x14ac:dyDescent="0.3">
      <c r="A23" s="40" t="s">
        <v>35</v>
      </c>
      <c r="B23" s="72">
        <v>39.659999999999997</v>
      </c>
      <c r="C23" s="61"/>
      <c r="D23" s="73">
        <v>10.5</v>
      </c>
      <c r="E23" s="73" t="s">
        <v>97</v>
      </c>
      <c r="F23" s="74" t="s">
        <v>98</v>
      </c>
      <c r="G23" s="63"/>
      <c r="H23" s="73" t="s">
        <v>97</v>
      </c>
      <c r="I23" s="106" t="s">
        <v>135</v>
      </c>
      <c r="J23" s="65">
        <f>Modulo!AD10</f>
        <v>0</v>
      </c>
      <c r="M23" s="1" t="s">
        <v>135</v>
      </c>
      <c r="N23" s="65">
        <f>Modulo!AD13</f>
        <v>0</v>
      </c>
      <c r="P23" s="107"/>
    </row>
    <row r="24" spans="1:21" s="65" customFormat="1" ht="15" hidden="1" customHeight="1" x14ac:dyDescent="0.3">
      <c r="A24" s="40" t="s">
        <v>36</v>
      </c>
      <c r="B24" s="72">
        <v>50.76</v>
      </c>
      <c r="C24" s="61"/>
      <c r="D24" s="73">
        <v>16</v>
      </c>
      <c r="E24" s="73" t="s">
        <v>68</v>
      </c>
      <c r="F24" s="74" t="s">
        <v>74</v>
      </c>
      <c r="G24" s="63"/>
      <c r="H24" s="73" t="s">
        <v>68</v>
      </c>
      <c r="I24" s="108"/>
      <c r="M24" s="97"/>
      <c r="P24" s="107"/>
    </row>
    <row r="25" spans="1:21" s="65" customFormat="1" ht="15" hidden="1" customHeight="1" x14ac:dyDescent="0.3">
      <c r="A25" s="40" t="s">
        <v>37</v>
      </c>
      <c r="B25" s="72">
        <v>114.21</v>
      </c>
      <c r="C25" s="61"/>
      <c r="D25" s="61"/>
      <c r="E25" s="61"/>
      <c r="F25" s="74" t="s">
        <v>100</v>
      </c>
      <c r="G25" s="63"/>
      <c r="H25" s="64"/>
      <c r="I25" s="108" t="s">
        <v>136</v>
      </c>
      <c r="J25" s="65" t="s">
        <v>26</v>
      </c>
      <c r="K25" s="65" t="s">
        <v>137</v>
      </c>
      <c r="L25" s="65" t="s">
        <v>62</v>
      </c>
      <c r="M25" s="97" t="s">
        <v>136</v>
      </c>
      <c r="N25" s="65" t="s">
        <v>26</v>
      </c>
      <c r="O25" s="65" t="s">
        <v>137</v>
      </c>
      <c r="P25" s="107" t="s">
        <v>62</v>
      </c>
    </row>
    <row r="26" spans="1:21" s="65" customFormat="1" ht="15" hidden="1" customHeight="1" x14ac:dyDescent="0.3">
      <c r="A26" s="40" t="s">
        <v>38</v>
      </c>
      <c r="B26" s="72">
        <v>98.34</v>
      </c>
      <c r="C26" s="61"/>
      <c r="D26" s="61"/>
      <c r="E26" s="61"/>
      <c r="F26" s="75" t="s">
        <v>99</v>
      </c>
      <c r="G26" s="63"/>
      <c r="H26" s="64"/>
      <c r="I26" s="108" t="s">
        <v>76</v>
      </c>
      <c r="J26" s="65">
        <v>3000</v>
      </c>
      <c r="K26" s="65">
        <v>325</v>
      </c>
      <c r="L26" s="65">
        <v>3</v>
      </c>
      <c r="M26" s="97" t="s">
        <v>76</v>
      </c>
      <c r="N26" s="65">
        <v>3000</v>
      </c>
      <c r="O26" s="65">
        <v>325</v>
      </c>
      <c r="P26" s="107">
        <v>3</v>
      </c>
    </row>
    <row r="27" spans="1:21" s="65" customFormat="1" ht="15" hidden="1" customHeight="1" x14ac:dyDescent="0.3">
      <c r="A27" s="40" t="s">
        <v>39</v>
      </c>
      <c r="B27" s="72">
        <v>120.26</v>
      </c>
      <c r="C27" s="61"/>
      <c r="D27" s="61"/>
      <c r="E27" s="61"/>
      <c r="F27" s="62"/>
      <c r="G27" s="63"/>
      <c r="H27" s="64"/>
      <c r="I27" s="108" t="s">
        <v>77</v>
      </c>
      <c r="J27" s="65">
        <v>2650</v>
      </c>
      <c r="K27" s="65">
        <v>325</v>
      </c>
      <c r="L27" s="65">
        <v>2</v>
      </c>
      <c r="M27" s="97" t="s">
        <v>77</v>
      </c>
      <c r="N27" s="65">
        <v>2650</v>
      </c>
      <c r="O27" s="65">
        <v>325</v>
      </c>
      <c r="P27" s="107">
        <v>2</v>
      </c>
    </row>
    <row r="28" spans="1:21" s="65" customFormat="1" ht="15" hidden="1" customHeight="1" x14ac:dyDescent="0.3">
      <c r="A28" s="40" t="s">
        <v>40</v>
      </c>
      <c r="B28" s="72">
        <v>150.69</v>
      </c>
      <c r="C28" s="61"/>
      <c r="D28" s="61"/>
      <c r="E28" s="61"/>
      <c r="F28" s="62"/>
      <c r="G28" s="63"/>
      <c r="H28" s="64"/>
      <c r="I28" s="108" t="s">
        <v>78</v>
      </c>
      <c r="J28" s="65">
        <v>2150</v>
      </c>
      <c r="K28" s="65">
        <v>325</v>
      </c>
      <c r="L28" s="65">
        <v>2</v>
      </c>
      <c r="M28" s="97" t="s">
        <v>78</v>
      </c>
      <c r="N28" s="65">
        <v>2150</v>
      </c>
      <c r="O28" s="65">
        <v>325</v>
      </c>
      <c r="P28" s="107">
        <v>2</v>
      </c>
      <c r="R28" s="65" t="s">
        <v>136</v>
      </c>
      <c r="S28" s="65" t="s">
        <v>26</v>
      </c>
      <c r="T28" s="65" t="s">
        <v>152</v>
      </c>
      <c r="U28" s="65" t="s">
        <v>153</v>
      </c>
    </row>
    <row r="29" spans="1:21" s="65" customFormat="1" ht="15" hidden="1" customHeight="1" x14ac:dyDescent="0.3">
      <c r="A29" s="40" t="s">
        <v>41</v>
      </c>
      <c r="B29" s="72">
        <v>51.91</v>
      </c>
      <c r="C29" s="61"/>
      <c r="D29" s="61"/>
      <c r="E29" s="61"/>
      <c r="F29" s="62"/>
      <c r="G29" s="63"/>
      <c r="H29" s="64"/>
      <c r="I29" s="108" t="s">
        <v>79</v>
      </c>
      <c r="J29" s="65">
        <v>1650</v>
      </c>
      <c r="K29" s="65">
        <v>325</v>
      </c>
      <c r="L29" s="65">
        <v>2</v>
      </c>
      <c r="M29" s="97" t="s">
        <v>79</v>
      </c>
      <c r="N29" s="65">
        <v>1650</v>
      </c>
      <c r="O29" s="65">
        <v>325</v>
      </c>
      <c r="P29" s="107">
        <v>2</v>
      </c>
      <c r="R29" s="65" t="s">
        <v>82</v>
      </c>
      <c r="S29" s="65">
        <v>850</v>
      </c>
      <c r="T29" s="65">
        <v>200</v>
      </c>
      <c r="U29" s="235">
        <f>G14</f>
        <v>55.971999999999994</v>
      </c>
    </row>
    <row r="30" spans="1:21" s="65" customFormat="1" ht="15" hidden="1" customHeight="1" x14ac:dyDescent="0.3">
      <c r="A30" s="40" t="s">
        <v>42</v>
      </c>
      <c r="B30" s="72">
        <v>51.91</v>
      </c>
      <c r="C30" s="61"/>
      <c r="D30" s="61"/>
      <c r="E30" s="61"/>
      <c r="F30" s="62"/>
      <c r="G30" s="63"/>
      <c r="H30" s="64"/>
      <c r="I30" s="108" t="s">
        <v>80</v>
      </c>
      <c r="J30" s="65">
        <v>1150</v>
      </c>
      <c r="K30" s="65">
        <v>225</v>
      </c>
      <c r="L30" s="65">
        <v>2</v>
      </c>
      <c r="M30" s="97" t="s">
        <v>80</v>
      </c>
      <c r="N30" s="65">
        <v>1150</v>
      </c>
      <c r="O30" s="65">
        <v>225</v>
      </c>
      <c r="P30" s="107">
        <v>2</v>
      </c>
      <c r="R30" s="65" t="s">
        <v>80</v>
      </c>
      <c r="S30" s="65">
        <v>1150</v>
      </c>
      <c r="T30" s="65">
        <v>225</v>
      </c>
      <c r="U30" s="235">
        <f>G13</f>
        <v>62.635999999999996</v>
      </c>
    </row>
    <row r="31" spans="1:21" s="65" customFormat="1" ht="15" hidden="1" customHeight="1" x14ac:dyDescent="0.3">
      <c r="A31" s="40" t="s">
        <v>43</v>
      </c>
      <c r="B31" s="72">
        <v>95.17</v>
      </c>
      <c r="C31" s="61"/>
      <c r="D31" s="61"/>
      <c r="E31" s="61"/>
      <c r="F31" s="62"/>
      <c r="G31" s="63"/>
      <c r="H31" s="64"/>
      <c r="I31" s="108" t="s">
        <v>82</v>
      </c>
      <c r="J31" s="65">
        <v>850</v>
      </c>
      <c r="K31" s="65">
        <v>200</v>
      </c>
      <c r="L31" s="65">
        <v>2</v>
      </c>
      <c r="M31" s="97" t="s">
        <v>82</v>
      </c>
      <c r="N31" s="65">
        <v>850</v>
      </c>
      <c r="O31" s="65">
        <v>200</v>
      </c>
      <c r="P31" s="107">
        <v>2</v>
      </c>
      <c r="R31" s="65" t="s">
        <v>79</v>
      </c>
      <c r="S31" s="65">
        <v>1650</v>
      </c>
      <c r="T31" s="65">
        <v>325</v>
      </c>
      <c r="U31" s="235">
        <f>G12</f>
        <v>75.963999999999999</v>
      </c>
    </row>
    <row r="32" spans="1:21" s="65" customFormat="1" ht="15" hidden="1" customHeight="1" x14ac:dyDescent="0.3">
      <c r="A32" s="40" t="s">
        <v>44</v>
      </c>
      <c r="B32" s="72">
        <v>95.17</v>
      </c>
      <c r="C32" s="61"/>
      <c r="D32" s="61"/>
      <c r="E32" s="61"/>
      <c r="F32" s="62"/>
      <c r="G32" s="63"/>
      <c r="H32" s="64"/>
      <c r="I32" s="108"/>
      <c r="M32" s="97"/>
      <c r="P32" s="107"/>
      <c r="R32" s="65" t="s">
        <v>78</v>
      </c>
      <c r="S32" s="65">
        <v>2150</v>
      </c>
      <c r="T32" s="65">
        <v>325</v>
      </c>
      <c r="U32" s="235">
        <f>G11</f>
        <v>115.94799999999998</v>
      </c>
    </row>
    <row r="33" spans="1:21" s="65" customFormat="1" ht="15" hidden="1" customHeight="1" x14ac:dyDescent="0.3">
      <c r="A33" s="40" t="s">
        <v>45</v>
      </c>
      <c r="B33" s="72">
        <v>59.84</v>
      </c>
      <c r="C33" s="61"/>
      <c r="D33" s="61"/>
      <c r="E33" s="61"/>
      <c r="F33" s="62"/>
      <c r="G33" s="63"/>
      <c r="H33" s="64"/>
      <c r="I33" s="108" t="s">
        <v>138</v>
      </c>
      <c r="J33" s="65" t="str" cm="1">
        <f t="array" ref="J33">INDEX(I26:I31,MATCH(MIN(IF(J26:J31&gt;=J23, J26:J31)), J26:J31,0))</f>
        <v>F</v>
      </c>
      <c r="M33" s="97" t="s">
        <v>138</v>
      </c>
      <c r="N33" s="65" t="str" cm="1">
        <f t="array" ref="N33">INDEX(M26:M31,MATCH(MIN(IF(N26:N31&gt;=N23, N26:N31)), N26:N31,0))</f>
        <v>F</v>
      </c>
      <c r="P33" s="107"/>
      <c r="R33" s="65" t="s">
        <v>77</v>
      </c>
      <c r="S33" s="65">
        <v>2650</v>
      </c>
      <c r="T33" s="65">
        <v>325</v>
      </c>
      <c r="U33" s="235">
        <f>G10</f>
        <v>110.152</v>
      </c>
    </row>
    <row r="34" spans="1:21" s="65" customFormat="1" ht="15" hidden="1" customHeight="1" x14ac:dyDescent="0.3">
      <c r="A34" s="40" t="s">
        <v>46</v>
      </c>
      <c r="B34" s="72">
        <v>113.2</v>
      </c>
      <c r="C34" s="61"/>
      <c r="D34" s="61"/>
      <c r="E34" s="61"/>
      <c r="F34" s="62"/>
      <c r="G34" s="63"/>
      <c r="H34" s="64"/>
      <c r="I34" s="108" t="s">
        <v>139</v>
      </c>
      <c r="J34" s="65" cm="1">
        <f t="array" ref="J34">INDEX(K26:K31,MATCH(MIN(IF(J26:J31&gt;=J23, J26:J31)), J26:J31,0)) - ((MIN(IF(J26:J31&gt;=J23, J26:J31))-J23)/2)</f>
        <v>-225</v>
      </c>
      <c r="M34" s="97" t="s">
        <v>139</v>
      </c>
      <c r="N34" s="65" cm="1">
        <f t="array" ref="N34">INDEX(O26:O31,MATCH(MIN(IF(N26:N31&gt;=N23, N26:N31)), N26:N31,0)) - ((MIN(IF(N26:N31&gt;=N23, N26:N31))-N23)/2)</f>
        <v>-225</v>
      </c>
      <c r="P34" s="107"/>
      <c r="R34" s="65" t="s">
        <v>76</v>
      </c>
      <c r="S34" s="65">
        <v>3000</v>
      </c>
      <c r="T34" s="65">
        <v>325</v>
      </c>
      <c r="U34" s="235">
        <f>G9</f>
        <v>126.672</v>
      </c>
    </row>
    <row r="35" spans="1:21" s="65" customFormat="1" ht="15" hidden="1" customHeight="1" x14ac:dyDescent="0.3">
      <c r="A35" s="40" t="s">
        <v>47</v>
      </c>
      <c r="B35" s="72">
        <v>113.2</v>
      </c>
      <c r="C35" s="61"/>
      <c r="D35" s="61"/>
      <c r="E35" s="61"/>
      <c r="F35" s="62"/>
      <c r="G35" s="63"/>
      <c r="H35" s="64"/>
      <c r="I35" s="108"/>
      <c r="M35" s="98"/>
      <c r="P35" s="107"/>
    </row>
    <row r="36" spans="1:21" s="65" customFormat="1" ht="15" hidden="1" customHeight="1" x14ac:dyDescent="0.3">
      <c r="A36" s="40" t="s">
        <v>48</v>
      </c>
      <c r="B36" s="72">
        <v>80.900000000000006</v>
      </c>
      <c r="C36" s="61"/>
      <c r="D36" s="61"/>
      <c r="E36" s="61"/>
      <c r="F36" s="62"/>
      <c r="G36" s="63"/>
      <c r="H36" s="64"/>
      <c r="I36" s="266" t="s">
        <v>141</v>
      </c>
      <c r="J36" s="267"/>
      <c r="K36" s="99"/>
      <c r="L36" s="99"/>
      <c r="M36" s="272" t="s">
        <v>144</v>
      </c>
      <c r="N36" s="273"/>
      <c r="O36" s="101"/>
      <c r="P36" s="109"/>
    </row>
    <row r="37" spans="1:21" s="65" customFormat="1" ht="15" hidden="1" customHeight="1" x14ac:dyDescent="0.3">
      <c r="A37" s="40" t="s">
        <v>49</v>
      </c>
      <c r="B37" s="72">
        <v>80.900000000000006</v>
      </c>
      <c r="C37" s="61"/>
      <c r="D37" s="61"/>
      <c r="E37" s="61"/>
      <c r="F37" s="62"/>
      <c r="G37" s="63"/>
      <c r="H37" s="64"/>
      <c r="I37" s="106" t="s">
        <v>135</v>
      </c>
      <c r="J37" s="65">
        <f>Modulo!AD11</f>
        <v>0</v>
      </c>
      <c r="M37" s="1" t="s">
        <v>135</v>
      </c>
      <c r="N37" s="65">
        <f>Modulo!AD14</f>
        <v>0</v>
      </c>
      <c r="P37" s="107"/>
    </row>
    <row r="38" spans="1:21" s="65" customFormat="1" ht="15" hidden="1" customHeight="1" x14ac:dyDescent="0.3">
      <c r="A38" s="40" t="s">
        <v>50</v>
      </c>
      <c r="B38" s="72">
        <v>116.51</v>
      </c>
      <c r="C38" s="61"/>
      <c r="D38" s="61"/>
      <c r="E38" s="61"/>
      <c r="F38" s="62"/>
      <c r="G38" s="63"/>
      <c r="H38" s="64"/>
      <c r="I38" s="108"/>
      <c r="M38" s="97"/>
      <c r="P38" s="107"/>
    </row>
    <row r="39" spans="1:21" s="65" customFormat="1" ht="15" hidden="1" customHeight="1" x14ac:dyDescent="0.3">
      <c r="A39" s="40" t="s">
        <v>51</v>
      </c>
      <c r="B39" s="72">
        <v>0</v>
      </c>
      <c r="C39" s="61"/>
      <c r="D39" s="61"/>
      <c r="E39" s="61"/>
      <c r="F39" s="62"/>
      <c r="G39" s="63"/>
      <c r="H39" s="64"/>
      <c r="I39" s="108" t="s">
        <v>136</v>
      </c>
      <c r="J39" s="65" t="s">
        <v>26</v>
      </c>
      <c r="K39" s="65" t="s">
        <v>137</v>
      </c>
      <c r="L39" s="65" t="s">
        <v>62</v>
      </c>
      <c r="M39" s="97" t="s">
        <v>136</v>
      </c>
      <c r="N39" s="65" t="s">
        <v>26</v>
      </c>
      <c r="O39" s="65" t="s">
        <v>137</v>
      </c>
      <c r="P39" s="107" t="s">
        <v>62</v>
      </c>
    </row>
    <row r="40" spans="1:21" s="65" customFormat="1" ht="15" hidden="1" customHeight="1" x14ac:dyDescent="0.3">
      <c r="A40" s="40" t="s">
        <v>52</v>
      </c>
      <c r="B40" s="72">
        <v>0</v>
      </c>
      <c r="C40" s="61"/>
      <c r="D40" s="61"/>
      <c r="E40" s="61"/>
      <c r="F40" s="62"/>
      <c r="G40" s="63"/>
      <c r="H40" s="64"/>
      <c r="I40" s="108" t="s">
        <v>76</v>
      </c>
      <c r="J40" s="65">
        <v>3000</v>
      </c>
      <c r="K40" s="65">
        <v>325</v>
      </c>
      <c r="L40" s="65">
        <v>3</v>
      </c>
      <c r="M40" s="97" t="s">
        <v>76</v>
      </c>
      <c r="N40" s="65">
        <v>3000</v>
      </c>
      <c r="O40" s="65">
        <v>325</v>
      </c>
      <c r="P40" s="107">
        <v>3</v>
      </c>
    </row>
    <row r="41" spans="1:21" s="65" customFormat="1" ht="15" hidden="1" customHeight="1" x14ac:dyDescent="0.3">
      <c r="A41" s="40" t="s">
        <v>53</v>
      </c>
      <c r="B41" s="72">
        <v>0</v>
      </c>
      <c r="C41" s="61"/>
      <c r="D41" s="61"/>
      <c r="E41" s="61"/>
      <c r="F41" s="62"/>
      <c r="G41" s="63"/>
      <c r="H41" s="64"/>
      <c r="I41" s="108" t="s">
        <v>77</v>
      </c>
      <c r="J41" s="65">
        <v>2650</v>
      </c>
      <c r="K41" s="65">
        <v>325</v>
      </c>
      <c r="L41" s="65">
        <v>2</v>
      </c>
      <c r="M41" s="97" t="s">
        <v>77</v>
      </c>
      <c r="N41" s="65">
        <v>2650</v>
      </c>
      <c r="O41" s="65">
        <v>325</v>
      </c>
      <c r="P41" s="107">
        <v>2</v>
      </c>
    </row>
    <row r="42" spans="1:21" s="65" customFormat="1" ht="15" hidden="1" customHeight="1" x14ac:dyDescent="0.3">
      <c r="A42" s="40"/>
      <c r="B42" s="72"/>
      <c r="C42" s="61"/>
      <c r="D42" s="61"/>
      <c r="E42" s="61"/>
      <c r="F42" s="62"/>
      <c r="G42" s="63"/>
      <c r="H42" s="64"/>
      <c r="I42" s="108" t="s">
        <v>78</v>
      </c>
      <c r="J42" s="65">
        <v>2150</v>
      </c>
      <c r="K42" s="65">
        <v>325</v>
      </c>
      <c r="L42" s="65">
        <v>2</v>
      </c>
      <c r="M42" s="97" t="s">
        <v>78</v>
      </c>
      <c r="N42" s="65">
        <v>2150</v>
      </c>
      <c r="O42" s="65">
        <v>325</v>
      </c>
      <c r="P42" s="107">
        <v>2</v>
      </c>
    </row>
    <row r="43" spans="1:21" s="65" customFormat="1" ht="15" hidden="1" customHeight="1" x14ac:dyDescent="0.3">
      <c r="A43" s="40"/>
      <c r="B43" s="72"/>
      <c r="C43" s="61"/>
      <c r="D43" s="61"/>
      <c r="E43" s="61"/>
      <c r="F43" s="62"/>
      <c r="G43" s="63"/>
      <c r="H43" s="64"/>
      <c r="I43" s="108" t="s">
        <v>79</v>
      </c>
      <c r="J43" s="65">
        <v>1650</v>
      </c>
      <c r="K43" s="65">
        <v>325</v>
      </c>
      <c r="L43" s="65">
        <v>2</v>
      </c>
      <c r="M43" s="97" t="s">
        <v>79</v>
      </c>
      <c r="N43" s="65">
        <v>1650</v>
      </c>
      <c r="O43" s="65">
        <v>325</v>
      </c>
      <c r="P43" s="107">
        <v>2</v>
      </c>
    </row>
    <row r="44" spans="1:21" s="65" customFormat="1" ht="15" hidden="1" customHeight="1" x14ac:dyDescent="0.3">
      <c r="A44" s="40"/>
      <c r="B44" s="72"/>
      <c r="C44" s="61"/>
      <c r="D44" s="61"/>
      <c r="E44" s="61"/>
      <c r="F44" s="62"/>
      <c r="G44" s="63"/>
      <c r="H44" s="64"/>
      <c r="I44" s="108" t="s">
        <v>80</v>
      </c>
      <c r="J44" s="65">
        <v>1150</v>
      </c>
      <c r="K44" s="65">
        <v>225</v>
      </c>
      <c r="L44" s="65">
        <v>2</v>
      </c>
      <c r="M44" s="97" t="s">
        <v>80</v>
      </c>
      <c r="N44" s="65">
        <v>1150</v>
      </c>
      <c r="O44" s="65">
        <v>225</v>
      </c>
      <c r="P44" s="107">
        <v>2</v>
      </c>
    </row>
    <row r="45" spans="1:21" s="65" customFormat="1" ht="15" hidden="1" customHeight="1" x14ac:dyDescent="0.3">
      <c r="A45" s="40"/>
      <c r="B45" s="72"/>
      <c r="C45" s="61"/>
      <c r="D45" s="61"/>
      <c r="E45" s="61"/>
      <c r="F45" s="62"/>
      <c r="G45" s="63"/>
      <c r="H45" s="64"/>
      <c r="I45" s="108" t="s">
        <v>82</v>
      </c>
      <c r="J45" s="65">
        <v>850</v>
      </c>
      <c r="K45" s="65">
        <v>200</v>
      </c>
      <c r="L45" s="65">
        <v>2</v>
      </c>
      <c r="M45" s="97" t="s">
        <v>82</v>
      </c>
      <c r="N45" s="65">
        <v>850</v>
      </c>
      <c r="O45" s="65">
        <v>200</v>
      </c>
      <c r="P45" s="107">
        <v>2</v>
      </c>
    </row>
    <row r="46" spans="1:21" s="65" customFormat="1" ht="15" hidden="1" customHeight="1" x14ac:dyDescent="0.3">
      <c r="A46" s="40"/>
      <c r="B46" s="72"/>
      <c r="C46" s="61"/>
      <c r="D46" s="61"/>
      <c r="E46" s="61"/>
      <c r="F46" s="62"/>
      <c r="G46" s="63"/>
      <c r="H46" s="64"/>
      <c r="I46" s="108"/>
      <c r="M46" s="97"/>
      <c r="P46" s="107"/>
    </row>
    <row r="47" spans="1:21" s="65" customFormat="1" ht="15" hidden="1" customHeight="1" x14ac:dyDescent="0.3">
      <c r="A47" s="40"/>
      <c r="B47" s="72"/>
      <c r="C47" s="61"/>
      <c r="D47" s="61"/>
      <c r="E47" s="61"/>
      <c r="F47" s="62"/>
      <c r="G47" s="63"/>
      <c r="H47" s="64"/>
      <c r="I47" s="108" t="s">
        <v>138</v>
      </c>
      <c r="J47" s="65" t="str" cm="1">
        <f t="array" ref="J47">INDEX(I40:I45,MATCH(MIN(IF(J40:J45&gt;=J37, J40:J45)), J40:J45,0))</f>
        <v>F</v>
      </c>
      <c r="M47" s="97" t="s">
        <v>138</v>
      </c>
      <c r="N47" s="65" t="str" cm="1">
        <f t="array" ref="N47">INDEX(M40:M45,MATCH(MIN(IF(N40:N45&gt;=N37, N40:N45)), N40:N45,0))</f>
        <v>F</v>
      </c>
      <c r="P47" s="107"/>
    </row>
    <row r="48" spans="1:21" s="65" customFormat="1" ht="15" hidden="1" customHeight="1" x14ac:dyDescent="0.3">
      <c r="A48" s="40"/>
      <c r="B48" s="72"/>
      <c r="C48" s="61"/>
      <c r="D48" s="61"/>
      <c r="E48" s="61"/>
      <c r="F48" s="62"/>
      <c r="G48" s="63"/>
      <c r="H48" s="64"/>
      <c r="I48" s="108" t="s">
        <v>139</v>
      </c>
      <c r="J48" s="65" cm="1">
        <f t="array" ref="J48">INDEX(K40:K45,MATCH(MIN(IF(J40:J45&gt;=J37, J40:J45)), J40:J45,0)) - ((MIN(IF(J40:J45&gt;=J37, J40:J45))-J37)/2)</f>
        <v>-225</v>
      </c>
      <c r="M48" s="97" t="s">
        <v>139</v>
      </c>
      <c r="N48" s="65" cm="1">
        <f t="array" ref="N48">INDEX(O40:O45,MATCH(MIN(IF(N40:N45&gt;=N37, N40:N45)), N40:N45,0)) - ((MIN(IF(N40:N45&gt;=N37, N40:N45))-N37)/2)</f>
        <v>-225</v>
      </c>
      <c r="P48" s="107"/>
    </row>
    <row r="49" spans="1:16" s="65" customFormat="1" ht="15" hidden="1" customHeight="1" x14ac:dyDescent="0.3">
      <c r="A49" s="40"/>
      <c r="B49" s="72"/>
      <c r="C49" s="61"/>
      <c r="D49" s="61"/>
      <c r="E49" s="61"/>
      <c r="F49" s="62"/>
      <c r="G49" s="63"/>
      <c r="H49" s="64"/>
      <c r="I49" s="108"/>
      <c r="M49" s="98"/>
      <c r="P49" s="107"/>
    </row>
    <row r="50" spans="1:16" s="65" customFormat="1" ht="15" hidden="1" customHeight="1" x14ac:dyDescent="0.3">
      <c r="A50" s="40"/>
      <c r="B50" s="72"/>
      <c r="C50" s="61"/>
      <c r="D50" s="61"/>
      <c r="E50" s="61"/>
      <c r="F50" s="62"/>
      <c r="G50" s="63"/>
      <c r="H50" s="64"/>
      <c r="I50" s="268" t="s">
        <v>142</v>
      </c>
      <c r="J50" s="269"/>
      <c r="K50" s="100"/>
      <c r="L50" s="100"/>
      <c r="M50" s="274" t="s">
        <v>145</v>
      </c>
      <c r="N50" s="275"/>
      <c r="O50" s="102"/>
      <c r="P50" s="110"/>
    </row>
    <row r="51" spans="1:16" s="65" customFormat="1" ht="15" hidden="1" customHeight="1" x14ac:dyDescent="0.3">
      <c r="A51" s="40"/>
      <c r="B51" s="72"/>
      <c r="C51" s="61"/>
      <c r="D51" s="61"/>
      <c r="E51" s="61"/>
      <c r="F51" s="62"/>
      <c r="G51" s="63"/>
      <c r="H51" s="64"/>
      <c r="I51" s="106" t="s">
        <v>135</v>
      </c>
      <c r="J51" s="65">
        <f>Modulo!AD12</f>
        <v>0</v>
      </c>
      <c r="M51" s="1" t="s">
        <v>135</v>
      </c>
      <c r="N51" s="65">
        <f>Modulo!AD15</f>
        <v>0</v>
      </c>
      <c r="P51" s="107"/>
    </row>
    <row r="52" spans="1:16" s="65" customFormat="1" ht="15" hidden="1" customHeight="1" x14ac:dyDescent="0.3">
      <c r="A52" s="40"/>
      <c r="B52" s="72"/>
      <c r="C52" s="61"/>
      <c r="D52" s="61"/>
      <c r="E52" s="61"/>
      <c r="F52" s="62"/>
      <c r="G52" s="63"/>
      <c r="H52" s="64"/>
      <c r="I52" s="108"/>
      <c r="M52" s="97"/>
      <c r="P52" s="107"/>
    </row>
    <row r="53" spans="1:16" s="65" customFormat="1" ht="15" hidden="1" customHeight="1" x14ac:dyDescent="0.3">
      <c r="A53" s="40"/>
      <c r="B53" s="72"/>
      <c r="C53" s="61"/>
      <c r="D53" s="61"/>
      <c r="E53" s="61"/>
      <c r="F53" s="62"/>
      <c r="G53" s="63"/>
      <c r="H53" s="64"/>
      <c r="I53" s="108" t="s">
        <v>136</v>
      </c>
      <c r="J53" s="65" t="s">
        <v>26</v>
      </c>
      <c r="K53" s="65" t="s">
        <v>137</v>
      </c>
      <c r="L53" s="65" t="s">
        <v>62</v>
      </c>
      <c r="M53" s="97" t="s">
        <v>136</v>
      </c>
      <c r="N53" s="65" t="s">
        <v>26</v>
      </c>
      <c r="O53" s="65" t="s">
        <v>137</v>
      </c>
      <c r="P53" s="107" t="s">
        <v>62</v>
      </c>
    </row>
    <row r="54" spans="1:16" s="65" customFormat="1" ht="15" hidden="1" customHeight="1" x14ac:dyDescent="0.3">
      <c r="A54" s="40"/>
      <c r="B54" s="72"/>
      <c r="C54" s="61"/>
      <c r="D54" s="61"/>
      <c r="E54" s="61"/>
      <c r="F54" s="62"/>
      <c r="G54" s="63"/>
      <c r="H54" s="64"/>
      <c r="I54" s="108" t="s">
        <v>76</v>
      </c>
      <c r="J54" s="65">
        <v>3000</v>
      </c>
      <c r="K54" s="65">
        <v>325</v>
      </c>
      <c r="L54" s="65">
        <v>3</v>
      </c>
      <c r="M54" s="97" t="s">
        <v>76</v>
      </c>
      <c r="N54" s="65">
        <v>3000</v>
      </c>
      <c r="O54" s="65">
        <v>325</v>
      </c>
      <c r="P54" s="107">
        <v>3</v>
      </c>
    </row>
    <row r="55" spans="1:16" s="65" customFormat="1" ht="15" hidden="1" customHeight="1" x14ac:dyDescent="0.3">
      <c r="A55" s="40"/>
      <c r="B55" s="72"/>
      <c r="C55" s="61"/>
      <c r="D55" s="61"/>
      <c r="E55" s="61"/>
      <c r="F55" s="62"/>
      <c r="G55" s="63"/>
      <c r="H55" s="64"/>
      <c r="I55" s="108" t="s">
        <v>77</v>
      </c>
      <c r="J55" s="65">
        <v>2650</v>
      </c>
      <c r="K55" s="65">
        <v>325</v>
      </c>
      <c r="L55" s="65">
        <v>2</v>
      </c>
      <c r="M55" s="97" t="s">
        <v>77</v>
      </c>
      <c r="N55" s="65">
        <v>2650</v>
      </c>
      <c r="O55" s="65">
        <v>325</v>
      </c>
      <c r="P55" s="107">
        <v>2</v>
      </c>
    </row>
    <row r="56" spans="1:16" s="65" customFormat="1" ht="15" hidden="1" customHeight="1" x14ac:dyDescent="0.3">
      <c r="A56" s="40"/>
      <c r="B56" s="72"/>
      <c r="C56" s="61"/>
      <c r="D56" s="61"/>
      <c r="E56" s="61"/>
      <c r="F56" s="62"/>
      <c r="G56" s="63"/>
      <c r="H56" s="64"/>
      <c r="I56" s="108" t="s">
        <v>78</v>
      </c>
      <c r="J56" s="65">
        <v>2150</v>
      </c>
      <c r="K56" s="65">
        <v>325</v>
      </c>
      <c r="L56" s="65">
        <v>2</v>
      </c>
      <c r="M56" s="97" t="s">
        <v>78</v>
      </c>
      <c r="N56" s="65">
        <v>2150</v>
      </c>
      <c r="O56" s="65">
        <v>325</v>
      </c>
      <c r="P56" s="107">
        <v>2</v>
      </c>
    </row>
    <row r="57" spans="1:16" s="65" customFormat="1" ht="15" hidden="1" customHeight="1" x14ac:dyDescent="0.3">
      <c r="A57" s="40"/>
      <c r="B57" s="72"/>
      <c r="C57" s="61"/>
      <c r="D57" s="61"/>
      <c r="E57" s="61"/>
      <c r="F57" s="62"/>
      <c r="G57" s="63"/>
      <c r="H57" s="64"/>
      <c r="I57" s="108" t="s">
        <v>79</v>
      </c>
      <c r="J57" s="65">
        <v>1650</v>
      </c>
      <c r="K57" s="65">
        <v>325</v>
      </c>
      <c r="L57" s="65">
        <v>2</v>
      </c>
      <c r="M57" s="97" t="s">
        <v>79</v>
      </c>
      <c r="N57" s="65">
        <v>1650</v>
      </c>
      <c r="O57" s="65">
        <v>325</v>
      </c>
      <c r="P57" s="107">
        <v>2</v>
      </c>
    </row>
    <row r="58" spans="1:16" s="65" customFormat="1" ht="15" hidden="1" customHeight="1" x14ac:dyDescent="0.3">
      <c r="A58" s="40"/>
      <c r="B58" s="72"/>
      <c r="C58" s="61"/>
      <c r="D58" s="61"/>
      <c r="E58" s="61"/>
      <c r="F58" s="62"/>
      <c r="G58" s="63"/>
      <c r="H58" s="64"/>
      <c r="I58" s="108" t="s">
        <v>80</v>
      </c>
      <c r="J58" s="65">
        <v>1150</v>
      </c>
      <c r="K58" s="65">
        <v>225</v>
      </c>
      <c r="L58" s="65">
        <v>2</v>
      </c>
      <c r="M58" s="97" t="s">
        <v>80</v>
      </c>
      <c r="N58" s="65">
        <v>1150</v>
      </c>
      <c r="O58" s="65">
        <v>225</v>
      </c>
      <c r="P58" s="107">
        <v>2</v>
      </c>
    </row>
    <row r="59" spans="1:16" s="65" customFormat="1" ht="15" hidden="1" customHeight="1" x14ac:dyDescent="0.3">
      <c r="A59" s="40"/>
      <c r="B59" s="72"/>
      <c r="C59" s="61"/>
      <c r="D59" s="61"/>
      <c r="E59" s="61"/>
      <c r="F59" s="62"/>
      <c r="G59" s="63"/>
      <c r="H59" s="64"/>
      <c r="I59" s="108" t="s">
        <v>82</v>
      </c>
      <c r="J59" s="65">
        <v>850</v>
      </c>
      <c r="K59" s="65">
        <v>200</v>
      </c>
      <c r="L59" s="65">
        <v>2</v>
      </c>
      <c r="M59" s="97" t="s">
        <v>82</v>
      </c>
      <c r="N59" s="65">
        <v>850</v>
      </c>
      <c r="O59" s="65">
        <v>200</v>
      </c>
      <c r="P59" s="107">
        <v>2</v>
      </c>
    </row>
    <row r="60" spans="1:16" s="65" customFormat="1" ht="15" hidden="1" customHeight="1" x14ac:dyDescent="0.3">
      <c r="A60" s="40"/>
      <c r="B60" s="72"/>
      <c r="C60" s="61"/>
      <c r="D60" s="61"/>
      <c r="E60" s="61"/>
      <c r="F60" s="62"/>
      <c r="G60" s="63"/>
      <c r="H60" s="64"/>
      <c r="I60" s="108"/>
      <c r="M60" s="97"/>
      <c r="P60" s="107"/>
    </row>
    <row r="61" spans="1:16" s="65" customFormat="1" ht="15" hidden="1" customHeight="1" x14ac:dyDescent="0.3">
      <c r="A61" s="40"/>
      <c r="B61" s="72"/>
      <c r="C61" s="61"/>
      <c r="D61" s="61"/>
      <c r="E61" s="61"/>
      <c r="F61" s="62"/>
      <c r="G61" s="63"/>
      <c r="H61" s="64"/>
      <c r="I61" s="108" t="s">
        <v>138</v>
      </c>
      <c r="J61" s="65" t="str" cm="1">
        <f t="array" ref="J61">INDEX(I54:I59,MATCH(MIN(IF(J54:J59&gt;=J51, J54:J59)), J54:J59,0))</f>
        <v>F</v>
      </c>
      <c r="M61" s="97" t="s">
        <v>138</v>
      </c>
      <c r="N61" s="65" t="str" cm="1">
        <f t="array" ref="N61">INDEX(M54:M59,MATCH(MIN(IF(N54:N59&gt;=N51, N54:N59)), N54:N59,0))</f>
        <v>F</v>
      </c>
      <c r="P61" s="107"/>
    </row>
    <row r="62" spans="1:16" s="65" customFormat="1" ht="15" hidden="1" customHeight="1" thickBot="1" x14ac:dyDescent="0.35">
      <c r="A62" s="40"/>
      <c r="B62" s="72"/>
      <c r="C62" s="61"/>
      <c r="D62" s="61"/>
      <c r="E62" s="61"/>
      <c r="F62" s="62"/>
      <c r="G62" s="63"/>
      <c r="H62" s="64"/>
      <c r="I62" s="111" t="s">
        <v>139</v>
      </c>
      <c r="J62" s="112" cm="1">
        <f t="array" ref="J62">INDEX(K54:K59,MATCH(MIN(IF(J54:J59&gt;=J51, J54:J59)), J54:J59,0)) - ((MIN(IF(J54:J59&gt;=J51, J54:J59))-J51)/2)</f>
        <v>-225</v>
      </c>
      <c r="K62" s="112"/>
      <c r="L62" s="112"/>
      <c r="M62" s="113" t="s">
        <v>139</v>
      </c>
      <c r="N62" s="112" cm="1">
        <f t="array" ref="N62">INDEX(O54:O59,MATCH(MIN(IF(N54:N59&gt;=N51, N54:N59)), N54:N59,0)) - ((MIN(IF(N54:N59&gt;=N51, N54:N59))-N51)/2)</f>
        <v>-225</v>
      </c>
      <c r="O62" s="112"/>
      <c r="P62" s="114"/>
    </row>
    <row r="63" spans="1:16" s="65" customFormat="1" ht="15" hidden="1" customHeight="1" x14ac:dyDescent="0.3">
      <c r="A63" s="40"/>
      <c r="B63" s="72"/>
      <c r="C63" s="61"/>
      <c r="D63" s="61"/>
      <c r="E63" s="61"/>
      <c r="F63" s="62"/>
      <c r="G63" s="63"/>
      <c r="H63" s="64"/>
      <c r="I63" s="64"/>
    </row>
    <row r="64" spans="1:16" s="65" customFormat="1" ht="15" hidden="1" customHeight="1" x14ac:dyDescent="0.3">
      <c r="A64" s="40"/>
      <c r="B64" s="72"/>
      <c r="C64" s="61"/>
      <c r="D64" s="61"/>
      <c r="E64" s="61"/>
      <c r="F64" s="62"/>
      <c r="G64" s="63"/>
      <c r="H64" s="64"/>
      <c r="I64" s="64"/>
    </row>
    <row r="65" spans="1:27" s="65" customFormat="1" ht="15" hidden="1" customHeight="1" x14ac:dyDescent="0.3">
      <c r="A65" s="40"/>
      <c r="B65" s="72"/>
      <c r="C65" s="61"/>
      <c r="D65" s="61"/>
      <c r="E65" s="61"/>
      <c r="F65" s="62"/>
      <c r="G65" s="63"/>
      <c r="H65" s="64"/>
      <c r="I65" s="64"/>
    </row>
    <row r="66" spans="1:27" s="65" customFormat="1" ht="15" hidden="1" customHeight="1" x14ac:dyDescent="0.3">
      <c r="A66" s="40"/>
      <c r="B66" s="72"/>
      <c r="C66" s="61"/>
      <c r="D66" s="61"/>
      <c r="E66" s="61"/>
      <c r="F66" s="62"/>
      <c r="G66" s="63"/>
      <c r="H66" s="64"/>
      <c r="I66" s="64"/>
    </row>
    <row r="67" spans="1:27" s="65" customFormat="1" ht="15" hidden="1" customHeight="1" x14ac:dyDescent="0.3">
      <c r="A67" s="40"/>
      <c r="B67" s="72"/>
      <c r="C67" s="61"/>
      <c r="D67" s="61"/>
      <c r="E67" s="61"/>
      <c r="F67" s="62"/>
      <c r="G67" s="63"/>
      <c r="H67" s="64"/>
      <c r="I67" s="64"/>
    </row>
    <row r="68" spans="1:27" s="65" customFormat="1" ht="15" hidden="1" customHeight="1" x14ac:dyDescent="0.3">
      <c r="A68" s="40"/>
      <c r="B68" s="72"/>
      <c r="C68" s="61"/>
      <c r="D68" s="61"/>
      <c r="E68" s="61"/>
      <c r="F68" s="62"/>
      <c r="G68" s="63"/>
      <c r="H68" s="64"/>
      <c r="I68" s="64"/>
    </row>
    <row r="69" spans="1:27" s="65" customFormat="1" ht="15" hidden="1" customHeight="1" x14ac:dyDescent="0.3">
      <c r="A69" s="40"/>
      <c r="B69" s="72"/>
      <c r="C69" s="61"/>
      <c r="D69" s="61"/>
      <c r="E69" s="61"/>
      <c r="F69" s="62"/>
      <c r="G69" s="63"/>
      <c r="H69" s="64"/>
      <c r="I69" s="64"/>
    </row>
    <row r="70" spans="1:27" s="65" customFormat="1" ht="15" hidden="1" customHeight="1" x14ac:dyDescent="0.3">
      <c r="A70" s="40"/>
      <c r="B70" s="72"/>
      <c r="C70" s="61"/>
      <c r="D70" s="61"/>
      <c r="E70" s="61"/>
      <c r="F70" s="62"/>
      <c r="G70" s="63"/>
      <c r="H70" s="64"/>
      <c r="I70" s="64"/>
    </row>
    <row r="71" spans="1:27" s="65" customFormat="1" ht="15" hidden="1" customHeight="1" x14ac:dyDescent="0.3">
      <c r="A71" s="40"/>
      <c r="B71" s="72"/>
      <c r="C71" s="61"/>
      <c r="D71" s="61"/>
      <c r="E71" s="61"/>
      <c r="F71" s="62"/>
      <c r="G71" s="63"/>
      <c r="H71" s="64"/>
      <c r="I71" s="64"/>
      <c r="O71"/>
      <c r="P71"/>
    </row>
    <row r="72" spans="1:27" s="65" customFormat="1" ht="15" hidden="1" customHeight="1" x14ac:dyDescent="0.3">
      <c r="A72" s="76" t="s">
        <v>86</v>
      </c>
      <c r="B72" s="77" t="s">
        <v>28</v>
      </c>
      <c r="C72" s="77" t="s">
        <v>26</v>
      </c>
      <c r="D72" s="77" t="s">
        <v>27</v>
      </c>
      <c r="E72" s="76" t="s">
        <v>63</v>
      </c>
      <c r="F72" s="76" t="s">
        <v>87</v>
      </c>
      <c r="G72" s="76" t="s">
        <v>29</v>
      </c>
      <c r="H72" s="76" t="s">
        <v>30</v>
      </c>
      <c r="I72" s="40"/>
      <c r="J72" s="40"/>
      <c r="K72" s="40"/>
      <c r="L72" s="40"/>
      <c r="M72" s="40"/>
      <c r="N72" s="40"/>
      <c r="O72"/>
      <c r="P72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</row>
    <row r="73" spans="1:27" s="65" customFormat="1" ht="15" hidden="1" customHeight="1" x14ac:dyDescent="0.3">
      <c r="A73" s="115" t="s">
        <v>76</v>
      </c>
      <c r="B73" s="116">
        <v>1</v>
      </c>
      <c r="C73" s="117">
        <f>Modulo!AD10</f>
        <v>0</v>
      </c>
      <c r="D73" s="116">
        <f>Modulo!AH10</f>
        <v>0</v>
      </c>
      <c r="E73" s="116">
        <f>Modulo!AL10</f>
        <v>0</v>
      </c>
      <c r="F73" s="116">
        <f>Modulo!AP10</f>
        <v>2</v>
      </c>
      <c r="G73" s="116">
        <f>Modulo!H13</f>
        <v>0</v>
      </c>
      <c r="H73" s="116">
        <f>Modulo!H14</f>
        <v>0</v>
      </c>
      <c r="I73" s="78"/>
      <c r="J73" s="78"/>
      <c r="K73" s="78"/>
      <c r="L73" s="78"/>
      <c r="M73" s="78"/>
      <c r="N73" s="78"/>
      <c r="O73"/>
      <c r="P73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</row>
    <row r="74" spans="1:27" s="65" customFormat="1" ht="15" hidden="1" customHeight="1" x14ac:dyDescent="0.3">
      <c r="A74" s="130" t="s">
        <v>77</v>
      </c>
      <c r="B74" s="131">
        <v>1</v>
      </c>
      <c r="C74" s="132">
        <f>Modulo!AD11</f>
        <v>0</v>
      </c>
      <c r="D74" s="131">
        <f>Modulo!AH11</f>
        <v>0</v>
      </c>
      <c r="E74" s="131">
        <f>Modulo!AL11</f>
        <v>0</v>
      </c>
      <c r="F74" s="131">
        <f>Modulo!AP11</f>
        <v>2</v>
      </c>
      <c r="G74" s="133">
        <f>Modulo!H13</f>
        <v>0</v>
      </c>
      <c r="H74" s="133">
        <f>Modulo!H14</f>
        <v>0</v>
      </c>
      <c r="I74" s="78"/>
      <c r="J74" s="78"/>
      <c r="K74" s="78"/>
      <c r="L74" s="78"/>
      <c r="M74" s="78"/>
      <c r="N74" s="78"/>
      <c r="O74"/>
      <c r="P74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</row>
    <row r="75" spans="1:27" s="65" customFormat="1" ht="15" hidden="1" customHeight="1" x14ac:dyDescent="0.3">
      <c r="A75" s="146" t="s">
        <v>78</v>
      </c>
      <c r="B75" s="147">
        <v>1</v>
      </c>
      <c r="C75" s="148">
        <f>Modulo!AD12</f>
        <v>0</v>
      </c>
      <c r="D75" s="147">
        <f>Modulo!AH12</f>
        <v>0</v>
      </c>
      <c r="E75" s="147">
        <f>Modulo!AL12</f>
        <v>0</v>
      </c>
      <c r="F75" s="147">
        <f>Modulo!AP12</f>
        <v>2</v>
      </c>
      <c r="G75" s="149">
        <f>Modulo!H13</f>
        <v>0</v>
      </c>
      <c r="H75" s="149">
        <f>Modulo!H14</f>
        <v>0</v>
      </c>
      <c r="I75" s="78"/>
      <c r="J75" s="78"/>
      <c r="K75" s="78"/>
      <c r="L75" s="78"/>
      <c r="M75" s="78"/>
      <c r="N75" s="78"/>
      <c r="O75"/>
      <c r="P75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</row>
    <row r="76" spans="1:27" s="65" customFormat="1" ht="15" hidden="1" customHeight="1" x14ac:dyDescent="0.3">
      <c r="A76" s="162" t="s">
        <v>79</v>
      </c>
      <c r="B76" s="163">
        <v>1</v>
      </c>
      <c r="C76" s="164">
        <f>Modulo!AD13</f>
        <v>0</v>
      </c>
      <c r="D76" s="163">
        <f>Modulo!AH13</f>
        <v>0</v>
      </c>
      <c r="E76" s="163">
        <f>Modulo!AL13</f>
        <v>0</v>
      </c>
      <c r="F76" s="163">
        <f>Modulo!AP13</f>
        <v>2</v>
      </c>
      <c r="G76" s="165">
        <f>Modulo!H13</f>
        <v>0</v>
      </c>
      <c r="H76" s="165">
        <f>Modulo!H14</f>
        <v>0</v>
      </c>
      <c r="I76" s="78"/>
      <c r="J76" s="78"/>
      <c r="K76" s="78"/>
      <c r="L76" s="78"/>
      <c r="M76" s="78"/>
      <c r="N76" s="78"/>
      <c r="O76"/>
      <c r="P76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</row>
    <row r="77" spans="1:27" s="65" customFormat="1" ht="15" hidden="1" customHeight="1" x14ac:dyDescent="0.3">
      <c r="A77" s="178" t="s">
        <v>80</v>
      </c>
      <c r="B77" s="179">
        <v>1</v>
      </c>
      <c r="C77" s="180">
        <f>Modulo!AD14</f>
        <v>0</v>
      </c>
      <c r="D77" s="179">
        <f>Modulo!AH14</f>
        <v>0</v>
      </c>
      <c r="E77" s="179">
        <f>Modulo!AL14</f>
        <v>0</v>
      </c>
      <c r="F77" s="179">
        <f>Modulo!AP14</f>
        <v>2</v>
      </c>
      <c r="G77" s="181">
        <f>Modulo!H13</f>
        <v>0</v>
      </c>
      <c r="H77" s="181">
        <f>Modulo!H14</f>
        <v>0</v>
      </c>
      <c r="I77" s="78"/>
      <c r="J77" s="78"/>
      <c r="K77" s="78"/>
      <c r="L77" s="78"/>
      <c r="M77" s="78"/>
      <c r="N77" s="78"/>
      <c r="O77"/>
      <c r="P77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</row>
    <row r="78" spans="1:27" s="65" customFormat="1" ht="15" hidden="1" customHeight="1" x14ac:dyDescent="0.3">
      <c r="A78" s="194" t="s">
        <v>82</v>
      </c>
      <c r="B78" s="195">
        <v>1</v>
      </c>
      <c r="C78" s="196">
        <f>Modulo!AD15</f>
        <v>0</v>
      </c>
      <c r="D78" s="195">
        <f>Modulo!AH15</f>
        <v>0</v>
      </c>
      <c r="E78" s="195">
        <f>Modulo!AL15</f>
        <v>0</v>
      </c>
      <c r="F78" s="195">
        <f>Modulo!AP15</f>
        <v>2</v>
      </c>
      <c r="G78" s="197">
        <f>Modulo!H13</f>
        <v>0</v>
      </c>
      <c r="H78" s="197">
        <f>Modulo!H14</f>
        <v>0</v>
      </c>
      <c r="I78" s="78"/>
      <c r="J78" s="78"/>
      <c r="K78" s="78"/>
      <c r="L78" s="78"/>
      <c r="M78" s="78"/>
      <c r="N78" s="78"/>
      <c r="O78"/>
      <c r="P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</row>
    <row r="79" spans="1:27" s="65" customFormat="1" ht="15" hidden="1" customHeight="1" x14ac:dyDescent="0.3">
      <c r="A79" s="40"/>
      <c r="B79" s="72"/>
      <c r="C79" s="61"/>
      <c r="D79" s="61"/>
      <c r="E79" s="61"/>
      <c r="F79" s="62"/>
      <c r="G79" s="63"/>
      <c r="H79" s="64"/>
      <c r="I79" s="64"/>
      <c r="O79"/>
      <c r="P79"/>
    </row>
    <row r="80" spans="1:27" s="65" customFormat="1" ht="15" hidden="1" customHeight="1" x14ac:dyDescent="0.3">
      <c r="A80" s="79" t="s">
        <v>106</v>
      </c>
      <c r="B80" s="72"/>
      <c r="C80" s="61"/>
      <c r="D80" s="61"/>
      <c r="E80" s="61"/>
      <c r="F80" s="62"/>
      <c r="G80" s="63"/>
      <c r="H80" s="64"/>
      <c r="I80" s="64"/>
      <c r="O80"/>
      <c r="P80"/>
    </row>
    <row r="81" spans="1:26" s="65" customFormat="1" ht="15" hidden="1" customHeight="1" x14ac:dyDescent="0.3">
      <c r="A81" s="76" t="s">
        <v>86</v>
      </c>
      <c r="B81" s="77" t="s">
        <v>103</v>
      </c>
      <c r="C81" s="77" t="s">
        <v>104</v>
      </c>
      <c r="D81" s="77" t="s">
        <v>33</v>
      </c>
      <c r="E81" s="77" t="s">
        <v>58</v>
      </c>
      <c r="F81" s="76" t="s">
        <v>67</v>
      </c>
      <c r="G81" s="76" t="s">
        <v>64</v>
      </c>
      <c r="H81" s="76" t="s">
        <v>30</v>
      </c>
      <c r="I81" s="76" t="s">
        <v>65</v>
      </c>
      <c r="J81" s="76" t="s">
        <v>66</v>
      </c>
      <c r="K81" s="76" t="s">
        <v>105</v>
      </c>
      <c r="L81" s="76"/>
      <c r="M81" s="76"/>
      <c r="N81" s="80"/>
      <c r="O81"/>
      <c r="P81"/>
      <c r="Q81" s="81" t="s">
        <v>55</v>
      </c>
      <c r="R81" s="81" t="s">
        <v>57</v>
      </c>
      <c r="S81" s="81" t="s">
        <v>56</v>
      </c>
      <c r="T81" s="40"/>
      <c r="U81" s="40"/>
      <c r="V81" s="40"/>
      <c r="W81" s="40"/>
      <c r="X81" s="40"/>
      <c r="Y81" s="40"/>
      <c r="Z81" s="40"/>
    </row>
    <row r="82" spans="1:26" s="65" customFormat="1" ht="15" hidden="1" customHeight="1" x14ac:dyDescent="0.3">
      <c r="A82" s="115" t="s">
        <v>76</v>
      </c>
      <c r="B82" s="118">
        <f t="shared" ref="B82:B87" si="2">(C73/1000)</f>
        <v>0</v>
      </c>
      <c r="C82" s="119">
        <f t="shared" ref="C82:C87" si="3">(C73/1000)</f>
        <v>0</v>
      </c>
      <c r="D82" s="118">
        <f t="shared" ref="D82:D87" si="4">(D73/1000)*2</f>
        <v>0</v>
      </c>
      <c r="E82" s="118">
        <f>B82+C82+D82</f>
        <v>0</v>
      </c>
      <c r="F82" s="120">
        <f>IF(G73="SI",20,0)</f>
        <v>0</v>
      </c>
      <c r="G82" s="121">
        <f>$H$19</f>
        <v>9.1499999999999986</v>
      </c>
      <c r="H82" s="122" t="e">
        <f>S82</f>
        <v>#N/A</v>
      </c>
      <c r="I82" s="123">
        <v>6.6</v>
      </c>
      <c r="J82" s="123">
        <v>8.6999999999999993</v>
      </c>
      <c r="K82" s="123"/>
      <c r="L82" s="124"/>
      <c r="M82" s="124"/>
      <c r="N82" s="125"/>
      <c r="O82" s="230"/>
      <c r="P82" s="230"/>
      <c r="Q82" s="231">
        <f>(C73/1000)*(D73/1000)*B73</f>
        <v>0</v>
      </c>
      <c r="R82" s="232" t="e">
        <f t="shared" ref="R82:R87" si="5">INDEX($B$23:$B$41,MATCH($H$73,$A$23:$A$41,0))</f>
        <v>#N/A</v>
      </c>
      <c r="S82" s="233" t="e">
        <f>R82*Q82</f>
        <v>#N/A</v>
      </c>
      <c r="T82" s="78"/>
      <c r="U82" s="78"/>
      <c r="V82" s="78"/>
      <c r="W82" s="78"/>
      <c r="X82" s="78"/>
      <c r="Y82" s="78"/>
      <c r="Z82" s="78"/>
    </row>
    <row r="83" spans="1:26" s="65" customFormat="1" ht="15" hidden="1" customHeight="1" x14ac:dyDescent="0.3">
      <c r="A83" s="130" t="s">
        <v>77</v>
      </c>
      <c r="B83" s="134">
        <f t="shared" si="2"/>
        <v>0</v>
      </c>
      <c r="C83" s="135">
        <f t="shared" si="3"/>
        <v>0</v>
      </c>
      <c r="D83" s="134">
        <f t="shared" si="4"/>
        <v>0</v>
      </c>
      <c r="E83" s="134">
        <f t="shared" ref="E83:E87" si="6">B83+C83+D83</f>
        <v>0</v>
      </c>
      <c r="F83" s="136">
        <f t="shared" ref="F83:F87" si="7">IF(G74="SI",20,0)</f>
        <v>0</v>
      </c>
      <c r="G83" s="137">
        <f t="shared" ref="G83:G87" si="8">$H$19</f>
        <v>9.1499999999999986</v>
      </c>
      <c r="H83" s="138" t="e">
        <f t="shared" ref="H83:H86" si="9">S83</f>
        <v>#N/A</v>
      </c>
      <c r="I83" s="139">
        <v>6.6</v>
      </c>
      <c r="J83" s="139">
        <v>8.6999999999999993</v>
      </c>
      <c r="K83" s="139"/>
      <c r="L83" s="140"/>
      <c r="M83" s="140"/>
      <c r="N83" s="141"/>
      <c r="O83" s="226"/>
      <c r="P83" s="226"/>
      <c r="Q83" s="227">
        <f>(C74/1000)*(D74/1000)*B74</f>
        <v>0</v>
      </c>
      <c r="R83" s="228" t="e">
        <f t="shared" si="5"/>
        <v>#N/A</v>
      </c>
      <c r="S83" s="229" t="e">
        <f>R83*Q83</f>
        <v>#N/A</v>
      </c>
      <c r="T83" s="78"/>
      <c r="U83" s="78"/>
      <c r="V83" s="78"/>
      <c r="W83" s="78"/>
      <c r="X83" s="78"/>
      <c r="Y83" s="78"/>
      <c r="Z83" s="78"/>
    </row>
    <row r="84" spans="1:26" s="65" customFormat="1" ht="15" hidden="1" customHeight="1" x14ac:dyDescent="0.3">
      <c r="A84" s="146" t="s">
        <v>78</v>
      </c>
      <c r="B84" s="150">
        <f t="shared" si="2"/>
        <v>0</v>
      </c>
      <c r="C84" s="151">
        <f t="shared" si="3"/>
        <v>0</v>
      </c>
      <c r="D84" s="150">
        <f t="shared" si="4"/>
        <v>0</v>
      </c>
      <c r="E84" s="150">
        <f t="shared" si="6"/>
        <v>0</v>
      </c>
      <c r="F84" s="152">
        <f t="shared" si="7"/>
        <v>0</v>
      </c>
      <c r="G84" s="153">
        <f t="shared" si="8"/>
        <v>9.1499999999999986</v>
      </c>
      <c r="H84" s="154" t="e">
        <f t="shared" si="9"/>
        <v>#N/A</v>
      </c>
      <c r="I84" s="155">
        <v>6.6</v>
      </c>
      <c r="J84" s="155">
        <v>8.6999999999999993</v>
      </c>
      <c r="K84" s="155"/>
      <c r="L84" s="156"/>
      <c r="M84" s="156"/>
      <c r="N84" s="157"/>
      <c r="O84" s="222"/>
      <c r="P84" s="222"/>
      <c r="Q84" s="223">
        <f t="shared" ref="Q84:Q86" si="10">(C75/1000)*(D75/1000)*B75</f>
        <v>0</v>
      </c>
      <c r="R84" s="224" t="e">
        <f t="shared" si="5"/>
        <v>#N/A</v>
      </c>
      <c r="S84" s="225" t="e">
        <f t="shared" ref="S84:S87" si="11">R84*Q84</f>
        <v>#N/A</v>
      </c>
      <c r="T84" s="78"/>
      <c r="U84" s="78"/>
      <c r="V84" s="78"/>
      <c r="W84" s="78"/>
      <c r="X84" s="78"/>
      <c r="Y84" s="78"/>
      <c r="Z84" s="78"/>
    </row>
    <row r="85" spans="1:26" s="65" customFormat="1" ht="15" hidden="1" customHeight="1" x14ac:dyDescent="0.3">
      <c r="A85" s="162" t="s">
        <v>79</v>
      </c>
      <c r="B85" s="166">
        <f t="shared" si="2"/>
        <v>0</v>
      </c>
      <c r="C85" s="167">
        <f t="shared" si="3"/>
        <v>0</v>
      </c>
      <c r="D85" s="166">
        <f t="shared" si="4"/>
        <v>0</v>
      </c>
      <c r="E85" s="166">
        <f t="shared" si="6"/>
        <v>0</v>
      </c>
      <c r="F85" s="168">
        <f t="shared" si="7"/>
        <v>0</v>
      </c>
      <c r="G85" s="169">
        <f t="shared" si="8"/>
        <v>9.1499999999999986</v>
      </c>
      <c r="H85" s="170" t="e">
        <f t="shared" si="9"/>
        <v>#N/A</v>
      </c>
      <c r="I85" s="171">
        <v>6.6</v>
      </c>
      <c r="J85" s="171">
        <v>8.6999999999999993</v>
      </c>
      <c r="K85" s="171"/>
      <c r="L85" s="172"/>
      <c r="M85" s="172"/>
      <c r="N85" s="173"/>
      <c r="O85" s="218"/>
      <c r="P85" s="218"/>
      <c r="Q85" s="219">
        <f t="shared" si="10"/>
        <v>0</v>
      </c>
      <c r="R85" s="220" t="e">
        <f t="shared" si="5"/>
        <v>#N/A</v>
      </c>
      <c r="S85" s="221" t="e">
        <f t="shared" si="11"/>
        <v>#N/A</v>
      </c>
      <c r="T85" s="78"/>
      <c r="U85" s="78"/>
      <c r="V85" s="78"/>
      <c r="W85" s="78"/>
      <c r="X85" s="78"/>
      <c r="Y85" s="78"/>
      <c r="Z85" s="78"/>
    </row>
    <row r="86" spans="1:26" s="65" customFormat="1" ht="15" hidden="1" customHeight="1" x14ac:dyDescent="0.3">
      <c r="A86" s="178" t="s">
        <v>80</v>
      </c>
      <c r="B86" s="182">
        <f t="shared" si="2"/>
        <v>0</v>
      </c>
      <c r="C86" s="183">
        <f t="shared" si="3"/>
        <v>0</v>
      </c>
      <c r="D86" s="182">
        <f t="shared" si="4"/>
        <v>0</v>
      </c>
      <c r="E86" s="182">
        <f t="shared" si="6"/>
        <v>0</v>
      </c>
      <c r="F86" s="184">
        <f t="shared" si="7"/>
        <v>0</v>
      </c>
      <c r="G86" s="185">
        <f t="shared" si="8"/>
        <v>9.1499999999999986</v>
      </c>
      <c r="H86" s="186" t="e">
        <f t="shared" si="9"/>
        <v>#N/A</v>
      </c>
      <c r="I86" s="187">
        <v>6.6</v>
      </c>
      <c r="J86" s="187">
        <v>8.6999999999999993</v>
      </c>
      <c r="K86" s="187"/>
      <c r="L86" s="188"/>
      <c r="M86" s="188"/>
      <c r="N86" s="189"/>
      <c r="O86" s="214"/>
      <c r="P86" s="214"/>
      <c r="Q86" s="215">
        <f t="shared" si="10"/>
        <v>0</v>
      </c>
      <c r="R86" s="216" t="e">
        <f t="shared" si="5"/>
        <v>#N/A</v>
      </c>
      <c r="S86" s="217" t="e">
        <f t="shared" si="11"/>
        <v>#N/A</v>
      </c>
      <c r="T86" s="78"/>
      <c r="U86" s="78"/>
      <c r="V86" s="78"/>
      <c r="W86" s="78"/>
      <c r="X86" s="78"/>
      <c r="Y86" s="78"/>
      <c r="Z86" s="78"/>
    </row>
    <row r="87" spans="1:26" s="65" customFormat="1" ht="15" hidden="1" customHeight="1" x14ac:dyDescent="0.3">
      <c r="A87" s="194" t="s">
        <v>82</v>
      </c>
      <c r="B87" s="198">
        <f t="shared" si="2"/>
        <v>0</v>
      </c>
      <c r="C87" s="199">
        <f t="shared" si="3"/>
        <v>0</v>
      </c>
      <c r="D87" s="198">
        <f t="shared" si="4"/>
        <v>0</v>
      </c>
      <c r="E87" s="198">
        <f t="shared" si="6"/>
        <v>0</v>
      </c>
      <c r="F87" s="200">
        <f t="shared" si="7"/>
        <v>0</v>
      </c>
      <c r="G87" s="201">
        <f t="shared" si="8"/>
        <v>9.1499999999999986</v>
      </c>
      <c r="H87" s="202" t="e">
        <f>S87</f>
        <v>#N/A</v>
      </c>
      <c r="I87" s="203">
        <v>6.6</v>
      </c>
      <c r="J87" s="203">
        <v>8.6999999999999993</v>
      </c>
      <c r="K87" s="203"/>
      <c r="L87" s="204"/>
      <c r="M87" s="204"/>
      <c r="N87" s="205"/>
      <c r="O87" s="213"/>
      <c r="P87" s="213"/>
      <c r="Q87" s="210">
        <f>(C78/1000)*(D78/1000)*B78</f>
        <v>0</v>
      </c>
      <c r="R87" s="211" t="e">
        <f t="shared" si="5"/>
        <v>#N/A</v>
      </c>
      <c r="S87" s="212" t="e">
        <f t="shared" si="11"/>
        <v>#N/A</v>
      </c>
      <c r="T87" s="78"/>
      <c r="U87" s="78"/>
      <c r="V87" s="78"/>
      <c r="W87" s="78"/>
      <c r="X87" s="78"/>
      <c r="Y87" s="78"/>
      <c r="Z87" s="78"/>
    </row>
    <row r="88" spans="1:26" s="65" customFormat="1" ht="15" hidden="1" customHeight="1" x14ac:dyDescent="0.3">
      <c r="A88" s="40"/>
      <c r="B88" s="82"/>
      <c r="C88" s="82"/>
      <c r="D88" s="82"/>
      <c r="E88" s="82"/>
      <c r="F88" s="78"/>
      <c r="G88" s="78"/>
      <c r="H88" s="78"/>
      <c r="I88" s="78"/>
      <c r="J88" s="78"/>
      <c r="K88" s="78"/>
      <c r="L88" s="78"/>
      <c r="M88" s="78"/>
      <c r="N88" s="78"/>
      <c r="O88"/>
      <c r="P88"/>
      <c r="Q88" s="78"/>
      <c r="R88" s="83"/>
      <c r="S88" s="83"/>
      <c r="T88" s="83"/>
      <c r="U88" s="83"/>
      <c r="V88" s="83"/>
      <c r="W88" s="83"/>
      <c r="X88" s="83"/>
      <c r="Y88" s="83"/>
      <c r="Z88" s="83"/>
    </row>
    <row r="89" spans="1:26" s="65" customFormat="1" ht="15" hidden="1" customHeight="1" x14ac:dyDescent="0.3">
      <c r="A89" s="79" t="s">
        <v>107</v>
      </c>
      <c r="B89" s="61"/>
      <c r="C89" s="61"/>
      <c r="D89" s="61"/>
      <c r="E89" s="61"/>
      <c r="F89" s="62"/>
      <c r="G89" s="63"/>
      <c r="H89" s="64"/>
      <c r="I89" s="64"/>
      <c r="O89"/>
      <c r="P89"/>
    </row>
    <row r="90" spans="1:26" s="65" customFormat="1" ht="15" hidden="1" customHeight="1" x14ac:dyDescent="0.3">
      <c r="A90" s="76" t="s">
        <v>86</v>
      </c>
      <c r="B90" s="77" t="s">
        <v>103</v>
      </c>
      <c r="C90" s="77" t="s">
        <v>104</v>
      </c>
      <c r="D90" s="77" t="s">
        <v>33</v>
      </c>
      <c r="E90" s="77" t="s">
        <v>58</v>
      </c>
      <c r="F90" s="76" t="s">
        <v>67</v>
      </c>
      <c r="G90" s="76" t="s">
        <v>64</v>
      </c>
      <c r="H90" s="76" t="s">
        <v>30</v>
      </c>
      <c r="I90" s="76" t="s">
        <v>65</v>
      </c>
      <c r="J90" s="76" t="s">
        <v>66</v>
      </c>
      <c r="K90" s="76" t="s">
        <v>105</v>
      </c>
      <c r="L90" s="76" t="s">
        <v>113</v>
      </c>
      <c r="M90" s="76" t="s">
        <v>108</v>
      </c>
      <c r="N90" s="80" t="s">
        <v>109</v>
      </c>
      <c r="O90" s="236" t="s">
        <v>162</v>
      </c>
      <c r="P90"/>
      <c r="Q90" s="40"/>
      <c r="R90" s="40"/>
      <c r="S90" s="40"/>
      <c r="T90" s="40"/>
      <c r="U90" s="40"/>
      <c r="V90" s="40"/>
      <c r="W90" s="40"/>
      <c r="X90" s="40"/>
      <c r="Y90" s="40"/>
      <c r="Z90" s="40"/>
    </row>
    <row r="91" spans="1:26" s="65" customFormat="1" ht="15" hidden="1" customHeight="1" x14ac:dyDescent="0.3">
      <c r="A91" s="115" t="s">
        <v>76</v>
      </c>
      <c r="B91" s="126">
        <f>_xlfn.XLOOKUP(C73,S29:S34,U29:U34,,1)</f>
        <v>55.971999999999994</v>
      </c>
      <c r="C91" s="127">
        <f>C82*$I$16</f>
        <v>0</v>
      </c>
      <c r="D91" s="126">
        <f>D82*$I$17</f>
        <v>0</v>
      </c>
      <c r="E91" s="126">
        <f>E82*$I$20</f>
        <v>0</v>
      </c>
      <c r="F91" s="123">
        <f t="shared" ref="F91:J96" si="12">F82</f>
        <v>0</v>
      </c>
      <c r="G91" s="121">
        <f t="shared" si="12"/>
        <v>9.1499999999999986</v>
      </c>
      <c r="H91" s="122" t="e">
        <f t="shared" si="12"/>
        <v>#N/A</v>
      </c>
      <c r="I91" s="122">
        <f t="shared" si="12"/>
        <v>6.6</v>
      </c>
      <c r="J91" s="122">
        <f t="shared" si="12"/>
        <v>8.6999999999999993</v>
      </c>
      <c r="K91" s="122">
        <f>K82*F73</f>
        <v>0</v>
      </c>
      <c r="L91" s="128">
        <f>IF(Modulo!H15="NO",0, IF(OR(Modulo!AD10&lt;1150,Modulo!H15="SI"),Dati!$H$18,""))</f>
        <v>12.135</v>
      </c>
      <c r="M91" s="121" t="e">
        <f>SUM(B91:L91)</f>
        <v>#N/A</v>
      </c>
      <c r="N91" s="129" t="e">
        <f>M91*2</f>
        <v>#N/A</v>
      </c>
      <c r="O91" s="238" t="e">
        <f>N91*1.1</f>
        <v>#N/A</v>
      </c>
      <c r="P91"/>
      <c r="Q91" s="78"/>
      <c r="R91" s="78"/>
      <c r="S91" s="78"/>
      <c r="T91" s="78"/>
      <c r="U91" s="78"/>
      <c r="V91" s="78"/>
      <c r="W91" s="78"/>
      <c r="X91" s="78"/>
      <c r="Y91" s="78"/>
      <c r="Z91" s="78"/>
    </row>
    <row r="92" spans="1:26" s="65" customFormat="1" ht="15" hidden="1" customHeight="1" x14ac:dyDescent="0.3">
      <c r="A92" s="130" t="s">
        <v>77</v>
      </c>
      <c r="B92" s="126">
        <f>_xlfn.XLOOKUP(C74,S29:S34,U29:U34,,1)</f>
        <v>55.971999999999994</v>
      </c>
      <c r="C92" s="143">
        <f t="shared" ref="C92:C96" si="13">C83*$I$16</f>
        <v>0</v>
      </c>
      <c r="D92" s="142">
        <f t="shared" ref="D92:D96" si="14">D83*$I$17</f>
        <v>0</v>
      </c>
      <c r="E92" s="142">
        <f t="shared" ref="E92:E96" si="15">E83*$I$20</f>
        <v>0</v>
      </c>
      <c r="F92" s="139">
        <f t="shared" si="12"/>
        <v>0</v>
      </c>
      <c r="G92" s="137">
        <f t="shared" si="12"/>
        <v>9.1499999999999986</v>
      </c>
      <c r="H92" s="138" t="e">
        <f t="shared" si="12"/>
        <v>#N/A</v>
      </c>
      <c r="I92" s="138">
        <f t="shared" si="12"/>
        <v>6.6</v>
      </c>
      <c r="J92" s="138">
        <f t="shared" si="12"/>
        <v>8.6999999999999993</v>
      </c>
      <c r="K92" s="138">
        <f t="shared" ref="K92:K96" si="16">K83*F74</f>
        <v>0</v>
      </c>
      <c r="L92" s="144">
        <f>IF(Modulo!H15="NO",0, IF(OR(Modulo!AD11&lt;1150,Modulo!H15="SI"),Dati!$H$18,""))</f>
        <v>12.135</v>
      </c>
      <c r="M92" s="137" t="e">
        <f t="shared" ref="M92:M96" si="17">SUM(B92:L92)</f>
        <v>#N/A</v>
      </c>
      <c r="N92" s="145" t="e">
        <f t="shared" ref="N92:N96" si="18">M92*2</f>
        <v>#N/A</v>
      </c>
      <c r="O92" s="239" t="e">
        <f t="shared" ref="O92:O96" si="19">N92*1.1</f>
        <v>#N/A</v>
      </c>
      <c r="P92"/>
      <c r="Q92" s="78"/>
      <c r="R92" s="78"/>
      <c r="S92" s="78"/>
      <c r="T92" s="78"/>
      <c r="U92" s="78"/>
      <c r="V92" s="78"/>
      <c r="W92" s="78"/>
      <c r="X92" s="78"/>
      <c r="Y92" s="78"/>
      <c r="Z92" s="78"/>
    </row>
    <row r="93" spans="1:26" s="65" customFormat="1" ht="15" hidden="1" customHeight="1" x14ac:dyDescent="0.3">
      <c r="A93" s="146" t="s">
        <v>78</v>
      </c>
      <c r="B93" s="126">
        <f>_xlfn.XLOOKUP(C75,S29:S34,U29:U34,,1)</f>
        <v>55.971999999999994</v>
      </c>
      <c r="C93" s="159">
        <f t="shared" si="13"/>
        <v>0</v>
      </c>
      <c r="D93" s="158">
        <f t="shared" si="14"/>
        <v>0</v>
      </c>
      <c r="E93" s="158">
        <f t="shared" si="15"/>
        <v>0</v>
      </c>
      <c r="F93" s="155">
        <f t="shared" si="12"/>
        <v>0</v>
      </c>
      <c r="G93" s="153">
        <f t="shared" si="12"/>
        <v>9.1499999999999986</v>
      </c>
      <c r="H93" s="154" t="e">
        <f t="shared" si="12"/>
        <v>#N/A</v>
      </c>
      <c r="I93" s="154">
        <f t="shared" si="12"/>
        <v>6.6</v>
      </c>
      <c r="J93" s="154">
        <f t="shared" si="12"/>
        <v>8.6999999999999993</v>
      </c>
      <c r="K93" s="154">
        <f t="shared" si="16"/>
        <v>0</v>
      </c>
      <c r="L93" s="160">
        <f>IF(Modulo!H15="NO",0, IF(OR(Modulo!AD12&lt;1150,Modulo!H15="SI"),Dati!$H$18,""))</f>
        <v>12.135</v>
      </c>
      <c r="M93" s="153" t="e">
        <f t="shared" si="17"/>
        <v>#N/A</v>
      </c>
      <c r="N93" s="161" t="e">
        <f t="shared" si="18"/>
        <v>#N/A</v>
      </c>
      <c r="O93" s="240" t="e">
        <f t="shared" si="19"/>
        <v>#N/A</v>
      </c>
      <c r="P93"/>
      <c r="Q93" s="78"/>
      <c r="R93" s="78"/>
      <c r="S93" s="78"/>
      <c r="T93" s="78"/>
      <c r="U93" s="78"/>
      <c r="V93" s="78"/>
      <c r="W93" s="78"/>
      <c r="X93" s="78"/>
      <c r="Y93" s="78"/>
      <c r="Z93" s="78"/>
    </row>
    <row r="94" spans="1:26" s="65" customFormat="1" ht="15" hidden="1" customHeight="1" x14ac:dyDescent="0.3">
      <c r="A94" s="162" t="s">
        <v>79</v>
      </c>
      <c r="B94" s="126">
        <f>_xlfn.XLOOKUP(C76,S29:S34,U29:U34,,1)</f>
        <v>55.971999999999994</v>
      </c>
      <c r="C94" s="175">
        <f t="shared" si="13"/>
        <v>0</v>
      </c>
      <c r="D94" s="174">
        <f t="shared" si="14"/>
        <v>0</v>
      </c>
      <c r="E94" s="174">
        <f t="shared" si="15"/>
        <v>0</v>
      </c>
      <c r="F94" s="171">
        <f t="shared" si="12"/>
        <v>0</v>
      </c>
      <c r="G94" s="169">
        <f t="shared" si="12"/>
        <v>9.1499999999999986</v>
      </c>
      <c r="H94" s="170" t="e">
        <f t="shared" si="12"/>
        <v>#N/A</v>
      </c>
      <c r="I94" s="170">
        <f t="shared" si="12"/>
        <v>6.6</v>
      </c>
      <c r="J94" s="170">
        <f t="shared" si="12"/>
        <v>8.6999999999999993</v>
      </c>
      <c r="K94" s="170">
        <f t="shared" si="16"/>
        <v>0</v>
      </c>
      <c r="L94" s="176">
        <f>IF(Modulo!H15="NO",0, IF(OR(Modulo!AD13&lt;1150,Modulo!H15="SI"),Dati!$H$18,""))</f>
        <v>12.135</v>
      </c>
      <c r="M94" s="169" t="e">
        <f t="shared" si="17"/>
        <v>#N/A</v>
      </c>
      <c r="N94" s="177" t="e">
        <f t="shared" si="18"/>
        <v>#N/A</v>
      </c>
      <c r="O94" s="241" t="e">
        <f t="shared" si="19"/>
        <v>#N/A</v>
      </c>
      <c r="P94"/>
      <c r="Q94" s="78"/>
      <c r="R94" s="78"/>
      <c r="S94" s="78"/>
      <c r="T94" s="78"/>
      <c r="U94" s="78"/>
      <c r="V94" s="78"/>
      <c r="W94" s="78"/>
      <c r="X94" s="78"/>
      <c r="Y94" s="78"/>
      <c r="Z94" s="78"/>
    </row>
    <row r="95" spans="1:26" s="65" customFormat="1" ht="15" hidden="1" customHeight="1" x14ac:dyDescent="0.3">
      <c r="A95" s="178" t="s">
        <v>80</v>
      </c>
      <c r="B95" s="126">
        <f>_xlfn.XLOOKUP(C77,S29:S34,U29:U34,,1)</f>
        <v>55.971999999999994</v>
      </c>
      <c r="C95" s="191">
        <f t="shared" si="13"/>
        <v>0</v>
      </c>
      <c r="D95" s="190">
        <f t="shared" si="14"/>
        <v>0</v>
      </c>
      <c r="E95" s="190">
        <f t="shared" si="15"/>
        <v>0</v>
      </c>
      <c r="F95" s="187">
        <f t="shared" si="12"/>
        <v>0</v>
      </c>
      <c r="G95" s="185">
        <f t="shared" si="12"/>
        <v>9.1499999999999986</v>
      </c>
      <c r="H95" s="186" t="e">
        <f t="shared" si="12"/>
        <v>#N/A</v>
      </c>
      <c r="I95" s="186">
        <f t="shared" si="12"/>
        <v>6.6</v>
      </c>
      <c r="J95" s="186">
        <f t="shared" si="12"/>
        <v>8.6999999999999993</v>
      </c>
      <c r="K95" s="186">
        <f t="shared" si="16"/>
        <v>0</v>
      </c>
      <c r="L95" s="192">
        <f>IF(Modulo!H15="NO",0, IF(OR(Modulo!AD14&lt;1150,Modulo!H15="SI"),Dati!$H$18,""))</f>
        <v>12.135</v>
      </c>
      <c r="M95" s="185" t="e">
        <f t="shared" si="17"/>
        <v>#N/A</v>
      </c>
      <c r="N95" s="193" t="e">
        <f t="shared" si="18"/>
        <v>#N/A</v>
      </c>
      <c r="O95" s="242" t="e">
        <f t="shared" si="19"/>
        <v>#N/A</v>
      </c>
      <c r="P95"/>
      <c r="Q95" s="78"/>
      <c r="R95" s="78"/>
      <c r="S95" s="78"/>
      <c r="T95" s="78"/>
      <c r="U95" s="78"/>
      <c r="V95" s="78"/>
      <c r="W95" s="78"/>
      <c r="X95" s="78"/>
      <c r="Y95" s="78"/>
      <c r="Z95" s="78"/>
    </row>
    <row r="96" spans="1:26" s="65" customFormat="1" ht="15" hidden="1" customHeight="1" x14ac:dyDescent="0.3">
      <c r="A96" s="194" t="s">
        <v>82</v>
      </c>
      <c r="B96" s="126">
        <f>_xlfn.XLOOKUP(C78,S29:S34,U29:U34,,1)</f>
        <v>55.971999999999994</v>
      </c>
      <c r="C96" s="207">
        <f t="shared" si="13"/>
        <v>0</v>
      </c>
      <c r="D96" s="206">
        <f t="shared" si="14"/>
        <v>0</v>
      </c>
      <c r="E96" s="206">
        <f t="shared" si="15"/>
        <v>0</v>
      </c>
      <c r="F96" s="203">
        <f t="shared" si="12"/>
        <v>0</v>
      </c>
      <c r="G96" s="201">
        <f t="shared" si="12"/>
        <v>9.1499999999999986</v>
      </c>
      <c r="H96" s="202" t="e">
        <f t="shared" si="12"/>
        <v>#N/A</v>
      </c>
      <c r="I96" s="202">
        <f t="shared" si="12"/>
        <v>6.6</v>
      </c>
      <c r="J96" s="202">
        <f t="shared" si="12"/>
        <v>8.6999999999999993</v>
      </c>
      <c r="K96" s="202">
        <f t="shared" si="16"/>
        <v>0</v>
      </c>
      <c r="L96" s="208">
        <f>IF(Modulo!H15="NO",0, IF(OR(Modulo!AD15&lt;1150,Modulo!H15="SI"),Dati!$H$18,""))</f>
        <v>12.135</v>
      </c>
      <c r="M96" s="201" t="e">
        <f t="shared" si="17"/>
        <v>#N/A</v>
      </c>
      <c r="N96" s="209" t="e">
        <f t="shared" si="18"/>
        <v>#N/A</v>
      </c>
      <c r="O96" s="237" t="e">
        <f t="shared" si="19"/>
        <v>#N/A</v>
      </c>
      <c r="P96"/>
      <c r="Q96" s="78"/>
      <c r="R96" s="78"/>
      <c r="S96" s="78"/>
      <c r="T96" s="78"/>
      <c r="U96" s="78"/>
      <c r="V96" s="78"/>
      <c r="W96" s="78"/>
      <c r="X96" s="78"/>
      <c r="Y96" s="78"/>
      <c r="Z96" s="78"/>
    </row>
    <row r="97" spans="1:17" s="65" customFormat="1" ht="15" hidden="1" customHeight="1" x14ac:dyDescent="0.3">
      <c r="A97" s="61"/>
      <c r="B97" s="61"/>
      <c r="C97" s="61"/>
      <c r="D97" s="61"/>
      <c r="E97" s="61"/>
      <c r="F97" s="62"/>
      <c r="G97" s="63"/>
      <c r="H97" s="64"/>
      <c r="I97" s="64"/>
      <c r="O97"/>
      <c r="P97"/>
    </row>
    <row r="98" spans="1:17" s="40" customFormat="1" ht="15" hidden="1" customHeight="1" x14ac:dyDescent="0.3">
      <c r="E98" s="43"/>
      <c r="F98" s="84"/>
      <c r="G98" s="84"/>
      <c r="H98" s="85"/>
      <c r="I98" s="43"/>
      <c r="O98"/>
      <c r="P98"/>
    </row>
    <row r="99" spans="1:17" s="40" customFormat="1" ht="15" hidden="1" customHeight="1" x14ac:dyDescent="0.3">
      <c r="O99"/>
      <c r="P99"/>
      <c r="Q99" s="72"/>
    </row>
    <row r="100" spans="1:17" s="40" customFormat="1" ht="15" hidden="1" customHeight="1" x14ac:dyDescent="0.3">
      <c r="O100"/>
      <c r="P100"/>
      <c r="Q100" s="72"/>
    </row>
    <row r="101" spans="1:17" s="40" customFormat="1" ht="15" hidden="1" customHeight="1" x14ac:dyDescent="0.3">
      <c r="O101"/>
      <c r="P101"/>
      <c r="Q101" s="72"/>
    </row>
    <row r="102" spans="1:17" s="40" customFormat="1" ht="15" hidden="1" customHeight="1" x14ac:dyDescent="0.3">
      <c r="O102"/>
      <c r="P102"/>
      <c r="Q102" s="72"/>
    </row>
    <row r="103" spans="1:17" s="40" customFormat="1" ht="15" customHeight="1" x14ac:dyDescent="0.3">
      <c r="O103"/>
      <c r="P103"/>
    </row>
    <row r="104" spans="1:17" s="40" customFormat="1" x14ac:dyDescent="0.3">
      <c r="O104"/>
      <c r="P104"/>
    </row>
    <row r="105" spans="1:17" s="40" customFormat="1" x14ac:dyDescent="0.3">
      <c r="O105"/>
      <c r="P105"/>
    </row>
    <row r="106" spans="1:17" s="40" customFormat="1" x14ac:dyDescent="0.3">
      <c r="O106"/>
      <c r="P106"/>
    </row>
    <row r="107" spans="1:17" s="40" customFormat="1" x14ac:dyDescent="0.3">
      <c r="O107"/>
      <c r="P107"/>
    </row>
    <row r="108" spans="1:17" s="40" customFormat="1" x14ac:dyDescent="0.3">
      <c r="O108"/>
      <c r="P108"/>
    </row>
    <row r="109" spans="1:17" s="40" customFormat="1" x14ac:dyDescent="0.3">
      <c r="O109"/>
      <c r="P109"/>
    </row>
    <row r="110" spans="1:17" s="40" customFormat="1" x14ac:dyDescent="0.3">
      <c r="O110"/>
      <c r="P110"/>
    </row>
  </sheetData>
  <mergeCells count="8">
    <mergeCell ref="R22:U22"/>
    <mergeCell ref="G5:I5"/>
    <mergeCell ref="I22:J22"/>
    <mergeCell ref="I36:J36"/>
    <mergeCell ref="I50:J50"/>
    <mergeCell ref="M22:N22"/>
    <mergeCell ref="M36:N36"/>
    <mergeCell ref="M50:N50"/>
  </mergeCells>
  <dataValidations count="1">
    <dataValidation type="list" allowBlank="1" showInputMessage="1" showErrorMessage="1" sqref="Q91:Q96 Q88 Q73:R78" xr:uid="{AF3F99F7-45E5-4F48-ADA0-DE7B26D58164}">
      <formula1>$D$23:$D$24</formula1>
    </dataValidation>
  </dataValidations>
  <pageMargins left="0.7" right="0.7" top="0.75" bottom="0.75" header="0.3" footer="0.3"/>
  <ignoredErrors>
    <ignoredError sqref="B9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FDCF8-BF49-4EF7-9EA7-04E328E4F8C8}">
  <sheetPr codeName="Foglio2"/>
  <dimension ref="A1:CF39"/>
  <sheetViews>
    <sheetView tabSelected="1" workbookViewId="0">
      <selection activeCell="H8" sqref="H8:U8"/>
    </sheetView>
  </sheetViews>
  <sheetFormatPr defaultColWidth="8.88671875" defaultRowHeight="14.4" x14ac:dyDescent="0.3"/>
  <cols>
    <col min="1" max="102" width="2.6640625" customWidth="1"/>
  </cols>
  <sheetData>
    <row r="1" spans="1:78" x14ac:dyDescent="0.3">
      <c r="A1" s="8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10"/>
    </row>
    <row r="2" spans="1:78" x14ac:dyDescent="0.3">
      <c r="A2" s="1"/>
      <c r="AP2" t="s">
        <v>69</v>
      </c>
      <c r="AZ2" s="2"/>
    </row>
    <row r="3" spans="1:78" x14ac:dyDescent="0.3">
      <c r="A3" s="4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7"/>
    </row>
    <row r="4" spans="1:78" x14ac:dyDescent="0.3">
      <c r="A4" s="1"/>
      <c r="AZ4" s="2"/>
    </row>
    <row r="5" spans="1:78" ht="21" x14ac:dyDescent="0.4">
      <c r="A5" s="1"/>
      <c r="B5" s="19" t="s">
        <v>83</v>
      </c>
      <c r="X5" s="17" t="s">
        <v>119</v>
      </c>
      <c r="AA5" s="253" t="str" cm="1">
        <f t="array" ref="AA5">_xlfn.IFS(
COUNTIF(AD10:AD15,"&lt;600")&gt;0, "ATTENZIONE ALTEZZA MINIMA 600",
COUNTIF(AD10:AD15,"&gt;3000")&gt;0, "ATTENZIONE ALTEZZA MASSIMA 3000",
AND(COUNTIF(AD10:AD15,"&lt;=1150")&gt;0, H15="NO"), "ATTENZIONE PER QUESTA ALTEZZA VIENE FORNITO SEMPRE IL TAPPO",
COUNTIF(AH10:AH15,"&lt;250")&gt;0, "ATTENZIONE LARGHEZZA MINIMA 250",
COUNTIF(AH10:AH15,"&gt;640")&gt;0, "ATTENZIONE LARGHEZZA MASSIMA 640",
TRUE, ""
)</f>
        <v/>
      </c>
      <c r="AB5" s="253"/>
      <c r="AC5" s="253"/>
      <c r="AD5" s="253"/>
      <c r="AE5" s="253"/>
      <c r="AF5" s="253"/>
      <c r="AG5" s="253"/>
      <c r="AH5" s="253"/>
      <c r="AI5" s="253"/>
      <c r="AJ5" s="253"/>
      <c r="AK5" s="253"/>
      <c r="AL5" s="253"/>
      <c r="AM5" s="253"/>
      <c r="AN5" s="253"/>
      <c r="AO5" s="253"/>
      <c r="AP5" s="253"/>
      <c r="AQ5" s="253"/>
      <c r="AR5" s="253"/>
      <c r="AS5" s="253"/>
      <c r="AT5" s="253"/>
      <c r="AU5" s="253"/>
      <c r="AV5" s="253"/>
      <c r="AW5" s="253"/>
      <c r="AX5" s="253"/>
      <c r="AZ5" s="2"/>
      <c r="BA5" s="16"/>
    </row>
    <row r="6" spans="1:78" ht="15.6" x14ac:dyDescent="0.3">
      <c r="A6" s="1"/>
      <c r="B6" s="21" t="s">
        <v>70</v>
      </c>
      <c r="AZ6" s="2"/>
      <c r="BA6" s="16"/>
    </row>
    <row r="7" spans="1:78" x14ac:dyDescent="0.3">
      <c r="A7" s="1"/>
      <c r="AZ7" s="2"/>
    </row>
    <row r="8" spans="1:78" x14ac:dyDescent="0.3">
      <c r="A8" s="1"/>
      <c r="B8" s="16" t="s">
        <v>71</v>
      </c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2"/>
      <c r="W8" s="22"/>
      <c r="X8" s="16" t="s">
        <v>84</v>
      </c>
      <c r="AZ8" s="2"/>
    </row>
    <row r="9" spans="1:78" x14ac:dyDescent="0.3">
      <c r="A9" s="1"/>
      <c r="B9" s="16" t="s">
        <v>72</v>
      </c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250"/>
      <c r="T9" s="250"/>
      <c r="U9" s="250"/>
      <c r="V9" s="22"/>
      <c r="W9" s="22"/>
      <c r="X9" s="254" t="s">
        <v>86</v>
      </c>
      <c r="Y9" s="254"/>
      <c r="Z9" s="254" t="s">
        <v>28</v>
      </c>
      <c r="AA9" s="254"/>
      <c r="AB9" s="254"/>
      <c r="AC9" s="254"/>
      <c r="AD9" s="254" t="s">
        <v>26</v>
      </c>
      <c r="AE9" s="254"/>
      <c r="AF9" s="254"/>
      <c r="AG9" s="254"/>
      <c r="AH9" s="254" t="s">
        <v>27</v>
      </c>
      <c r="AI9" s="254"/>
      <c r="AJ9" s="254"/>
      <c r="AK9" s="254"/>
      <c r="AL9" s="254" t="s">
        <v>63</v>
      </c>
      <c r="AM9" s="254"/>
      <c r="AN9" s="254"/>
      <c r="AO9" s="254"/>
      <c r="AP9" s="254" t="s">
        <v>87</v>
      </c>
      <c r="AQ9" s="254"/>
      <c r="AR9" s="254"/>
      <c r="AS9" s="254"/>
      <c r="AT9" s="254" t="s">
        <v>88</v>
      </c>
      <c r="AU9" s="254"/>
      <c r="AV9" s="254"/>
      <c r="AW9" s="254"/>
      <c r="AX9" s="254"/>
      <c r="AZ9" s="2"/>
    </row>
    <row r="10" spans="1:78" x14ac:dyDescent="0.3">
      <c r="A10" s="1"/>
      <c r="B10" s="16" t="s">
        <v>101</v>
      </c>
      <c r="H10" s="250"/>
      <c r="I10" s="250"/>
      <c r="J10" s="250"/>
      <c r="K10" s="250"/>
      <c r="L10" s="250"/>
      <c r="M10" s="250"/>
      <c r="N10" s="250"/>
      <c r="O10" s="250"/>
      <c r="P10" s="250"/>
      <c r="Q10" s="250"/>
      <c r="R10" s="250"/>
      <c r="S10" s="250"/>
      <c r="T10" s="250"/>
      <c r="U10" s="250"/>
      <c r="V10" s="22"/>
      <c r="W10" s="22"/>
      <c r="X10" s="254" t="s">
        <v>76</v>
      </c>
      <c r="Y10" s="254"/>
      <c r="Z10" s="245"/>
      <c r="AA10" s="245"/>
      <c r="AB10" s="245"/>
      <c r="AC10" s="245"/>
      <c r="AD10" s="255"/>
      <c r="AE10" s="256"/>
      <c r="AF10" s="256"/>
      <c r="AG10" s="257"/>
      <c r="AH10" s="245"/>
      <c r="AI10" s="245"/>
      <c r="AJ10" s="245"/>
      <c r="AK10" s="245"/>
      <c r="AL10" s="245"/>
      <c r="AM10" s="245"/>
      <c r="AN10" s="245"/>
      <c r="AO10" s="245"/>
      <c r="AP10" s="248">
        <f>IF(AD10&lt;2651, 2, IF(AD10&gt;2650, 3, ""))</f>
        <v>2</v>
      </c>
      <c r="AQ10" s="248"/>
      <c r="AR10" s="248"/>
      <c r="AS10" s="248"/>
      <c r="AT10" s="249" t="str">
        <f>IF(Z10="","",Dati!O91)</f>
        <v/>
      </c>
      <c r="AU10" s="248"/>
      <c r="AV10" s="248"/>
      <c r="AW10" s="248"/>
      <c r="AX10" s="248"/>
      <c r="AZ10" s="2"/>
      <c r="BB10" s="244"/>
    </row>
    <row r="11" spans="1:78" x14ac:dyDescent="0.3">
      <c r="A11" s="1"/>
      <c r="B11" s="16" t="s">
        <v>73</v>
      </c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2"/>
      <c r="W11" s="22"/>
      <c r="X11" s="254" t="s">
        <v>77</v>
      </c>
      <c r="Y11" s="254"/>
      <c r="Z11" s="245"/>
      <c r="AA11" s="245"/>
      <c r="AB11" s="245"/>
      <c r="AC11" s="245"/>
      <c r="AD11" s="255"/>
      <c r="AE11" s="256"/>
      <c r="AF11" s="256"/>
      <c r="AG11" s="257"/>
      <c r="AH11" s="245"/>
      <c r="AI11" s="245"/>
      <c r="AJ11" s="245"/>
      <c r="AK11" s="245"/>
      <c r="AL11" s="245"/>
      <c r="AM11" s="245"/>
      <c r="AN11" s="245"/>
      <c r="AO11" s="245"/>
      <c r="AP11" s="248">
        <f t="shared" ref="AP11:AP14" si="0">IF(AD11&lt;2651, 2, IF(AD11&gt;2650, 3, ""))</f>
        <v>2</v>
      </c>
      <c r="AQ11" s="248"/>
      <c r="AR11" s="248"/>
      <c r="AS11" s="248"/>
      <c r="AT11" s="249" t="str">
        <f>IF(Z11="","",Dati!O92)</f>
        <v/>
      </c>
      <c r="AU11" s="248"/>
      <c r="AV11" s="248"/>
      <c r="AW11" s="248"/>
      <c r="AX11" s="248"/>
      <c r="AZ11" s="2"/>
      <c r="BB11" s="244"/>
    </row>
    <row r="12" spans="1:78" x14ac:dyDescent="0.3">
      <c r="A12" s="1"/>
      <c r="B12" s="16" t="s">
        <v>89</v>
      </c>
      <c r="H12" s="252"/>
      <c r="I12" s="252"/>
      <c r="J12" s="252"/>
      <c r="K12" s="252"/>
      <c r="L12" s="252"/>
      <c r="M12" s="252"/>
      <c r="N12" s="252"/>
      <c r="O12" s="252"/>
      <c r="P12" s="252"/>
      <c r="Q12" s="252"/>
      <c r="R12" s="252"/>
      <c r="S12" s="252"/>
      <c r="T12" s="252"/>
      <c r="U12" s="252"/>
      <c r="V12" s="22"/>
      <c r="W12" s="22"/>
      <c r="X12" s="254" t="s">
        <v>78</v>
      </c>
      <c r="Y12" s="254"/>
      <c r="Z12" s="245"/>
      <c r="AA12" s="245"/>
      <c r="AB12" s="245"/>
      <c r="AC12" s="245"/>
      <c r="AD12" s="255"/>
      <c r="AE12" s="256"/>
      <c r="AF12" s="256"/>
      <c r="AG12" s="257"/>
      <c r="AH12" s="245"/>
      <c r="AI12" s="245"/>
      <c r="AJ12" s="245"/>
      <c r="AK12" s="245"/>
      <c r="AL12" s="245"/>
      <c r="AM12" s="245"/>
      <c r="AN12" s="245"/>
      <c r="AO12" s="245"/>
      <c r="AP12" s="248">
        <f t="shared" si="0"/>
        <v>2</v>
      </c>
      <c r="AQ12" s="248"/>
      <c r="AR12" s="248"/>
      <c r="AS12" s="248"/>
      <c r="AT12" s="249" t="str">
        <f>IF(Z12="","",Dati!O93)</f>
        <v/>
      </c>
      <c r="AU12" s="248"/>
      <c r="AV12" s="248"/>
      <c r="AW12" s="248"/>
      <c r="AX12" s="248"/>
      <c r="AZ12" s="2"/>
      <c r="BB12" s="244"/>
    </row>
    <row r="13" spans="1:78" x14ac:dyDescent="0.3">
      <c r="A13" s="1"/>
      <c r="B13" s="16" t="s">
        <v>85</v>
      </c>
      <c r="H13" s="252"/>
      <c r="I13" s="252"/>
      <c r="J13" s="252"/>
      <c r="K13" s="252"/>
      <c r="L13" s="252"/>
      <c r="M13" s="252"/>
      <c r="N13" s="252"/>
      <c r="O13" s="252"/>
      <c r="P13" s="252"/>
      <c r="Q13" s="252"/>
      <c r="R13" s="252"/>
      <c r="S13" s="252"/>
      <c r="T13" s="252"/>
      <c r="U13" s="252"/>
      <c r="V13" s="22"/>
      <c r="W13" s="22"/>
      <c r="X13" s="254" t="s">
        <v>79</v>
      </c>
      <c r="Y13" s="254"/>
      <c r="Z13" s="245"/>
      <c r="AA13" s="245"/>
      <c r="AB13" s="245"/>
      <c r="AC13" s="245"/>
      <c r="AD13" s="255"/>
      <c r="AE13" s="256"/>
      <c r="AF13" s="256"/>
      <c r="AG13" s="257"/>
      <c r="AH13" s="245"/>
      <c r="AI13" s="245"/>
      <c r="AJ13" s="245"/>
      <c r="AK13" s="245"/>
      <c r="AL13" s="245"/>
      <c r="AM13" s="245"/>
      <c r="AN13" s="245"/>
      <c r="AO13" s="245"/>
      <c r="AP13" s="248">
        <f t="shared" si="0"/>
        <v>2</v>
      </c>
      <c r="AQ13" s="248"/>
      <c r="AR13" s="248"/>
      <c r="AS13" s="248"/>
      <c r="AT13" s="249" t="str">
        <f>IF(Z13="","",Dati!O94)</f>
        <v/>
      </c>
      <c r="AU13" s="248"/>
      <c r="AV13" s="248"/>
      <c r="AW13" s="248"/>
      <c r="AX13" s="248"/>
      <c r="AZ13" s="2"/>
      <c r="BB13" s="244"/>
      <c r="BZ13" s="33"/>
    </row>
    <row r="14" spans="1:78" x14ac:dyDescent="0.3">
      <c r="A14" s="1"/>
      <c r="B14" s="16" t="s">
        <v>30</v>
      </c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  <c r="T14" s="251"/>
      <c r="U14" s="251"/>
      <c r="V14" s="22"/>
      <c r="W14" s="22"/>
      <c r="X14" s="254" t="s">
        <v>80</v>
      </c>
      <c r="Y14" s="254"/>
      <c r="Z14" s="245"/>
      <c r="AA14" s="245"/>
      <c r="AB14" s="245"/>
      <c r="AC14" s="245"/>
      <c r="AD14" s="255"/>
      <c r="AE14" s="256"/>
      <c r="AF14" s="256"/>
      <c r="AG14" s="257"/>
      <c r="AH14" s="245"/>
      <c r="AI14" s="245"/>
      <c r="AJ14" s="245"/>
      <c r="AK14" s="245"/>
      <c r="AL14" s="245"/>
      <c r="AM14" s="245"/>
      <c r="AN14" s="245"/>
      <c r="AO14" s="245"/>
      <c r="AP14" s="248">
        <f t="shared" si="0"/>
        <v>2</v>
      </c>
      <c r="AQ14" s="248"/>
      <c r="AR14" s="248"/>
      <c r="AS14" s="248"/>
      <c r="AT14" s="249" t="str">
        <f>IF(Z14="","",Dati!O95)</f>
        <v/>
      </c>
      <c r="AU14" s="248"/>
      <c r="AV14" s="248"/>
      <c r="AW14" s="248"/>
      <c r="AX14" s="248"/>
      <c r="AZ14" s="2"/>
      <c r="BB14" s="244"/>
    </row>
    <row r="15" spans="1:78" x14ac:dyDescent="0.3">
      <c r="A15" s="1"/>
      <c r="B15" s="16" t="s">
        <v>113</v>
      </c>
      <c r="H15" s="252"/>
      <c r="I15" s="252"/>
      <c r="J15" s="252"/>
      <c r="K15" s="252"/>
      <c r="L15" s="252"/>
      <c r="M15" s="252"/>
      <c r="N15" s="252"/>
      <c r="O15" s="252"/>
      <c r="P15" s="252"/>
      <c r="Q15" s="252"/>
      <c r="R15" s="252"/>
      <c r="S15" s="252"/>
      <c r="T15" s="252"/>
      <c r="U15" s="252"/>
      <c r="X15" s="254" t="s">
        <v>82</v>
      </c>
      <c r="Y15" s="254"/>
      <c r="Z15" s="245"/>
      <c r="AA15" s="245"/>
      <c r="AB15" s="245"/>
      <c r="AC15" s="245"/>
      <c r="AD15" s="255"/>
      <c r="AE15" s="256"/>
      <c r="AF15" s="256"/>
      <c r="AG15" s="257"/>
      <c r="AH15" s="245"/>
      <c r="AI15" s="245"/>
      <c r="AJ15" s="245"/>
      <c r="AK15" s="245"/>
      <c r="AL15" s="245"/>
      <c r="AM15" s="245"/>
      <c r="AN15" s="245"/>
      <c r="AO15" s="245"/>
      <c r="AP15" s="248">
        <f t="shared" ref="AP15" si="1">IF(AD15&lt;2651, 2, IF(AD15&gt;2650, 3, ""))</f>
        <v>2</v>
      </c>
      <c r="AQ15" s="248"/>
      <c r="AR15" s="248"/>
      <c r="AS15" s="248"/>
      <c r="AT15" s="249" t="str">
        <f>IF(Z15="","",Dati!O96)</f>
        <v/>
      </c>
      <c r="AU15" s="248"/>
      <c r="AV15" s="248"/>
      <c r="AW15" s="248"/>
      <c r="AX15" s="248"/>
      <c r="AZ15" s="2"/>
    </row>
    <row r="16" spans="1:78" x14ac:dyDescent="0.3">
      <c r="A16" s="1"/>
      <c r="B16" s="16"/>
      <c r="X16" s="34" t="s">
        <v>110</v>
      </c>
      <c r="AZ16" s="2"/>
    </row>
    <row r="17" spans="1:84" x14ac:dyDescent="0.3">
      <c r="A17" s="1"/>
      <c r="B17" s="16"/>
      <c r="AZ17" s="2"/>
    </row>
    <row r="18" spans="1:84" x14ac:dyDescent="0.3">
      <c r="A18" s="1"/>
      <c r="B18" s="16" t="s">
        <v>91</v>
      </c>
      <c r="AZ18" s="2"/>
    </row>
    <row r="19" spans="1:84" x14ac:dyDescent="0.3">
      <c r="A19" s="1"/>
      <c r="B19" s="16"/>
      <c r="AZ19" s="2"/>
    </row>
    <row r="20" spans="1:84" ht="15.6" x14ac:dyDescent="0.3">
      <c r="A20" s="1"/>
      <c r="B20" s="16"/>
      <c r="T20" s="26" t="s">
        <v>118</v>
      </c>
      <c r="AZ20" s="2"/>
    </row>
    <row r="21" spans="1:84" ht="15.6" x14ac:dyDescent="0.3">
      <c r="A21" s="1"/>
      <c r="B21" s="16"/>
      <c r="T21" s="26"/>
      <c r="AZ21" s="2"/>
    </row>
    <row r="22" spans="1:84" x14ac:dyDescent="0.3">
      <c r="A22" s="1"/>
      <c r="B22" s="16"/>
      <c r="T22" t="s">
        <v>155</v>
      </c>
      <c r="W22" s="16" t="s">
        <v>156</v>
      </c>
      <c r="Y22" s="247">
        <f>Dati!J34</f>
        <v>-225</v>
      </c>
      <c r="Z22" s="247"/>
      <c r="AA22" s="247"/>
      <c r="AZ22" s="2"/>
    </row>
    <row r="23" spans="1:84" ht="14.4" customHeight="1" x14ac:dyDescent="0.3">
      <c r="A23" s="1"/>
      <c r="T23" t="s">
        <v>157</v>
      </c>
      <c r="W23" s="16" t="s">
        <v>156</v>
      </c>
      <c r="Y23" s="246">
        <f>Dati!J48</f>
        <v>-225</v>
      </c>
      <c r="Z23" s="246"/>
      <c r="AA23" s="246"/>
      <c r="AZ23" s="2"/>
      <c r="BB23" s="17"/>
      <c r="BC23" s="17"/>
      <c r="BD23" s="17"/>
      <c r="BI23" s="17"/>
      <c r="BJ23" s="17"/>
      <c r="BK23" s="17"/>
      <c r="BP23" s="17"/>
      <c r="BQ23" s="17"/>
      <c r="BR23" s="17"/>
      <c r="BW23" s="17"/>
      <c r="BX23" s="17"/>
      <c r="BY23" s="17"/>
      <c r="CD23" s="17"/>
      <c r="CE23" s="17"/>
      <c r="CF23" s="17"/>
    </row>
    <row r="24" spans="1:84" x14ac:dyDescent="0.3">
      <c r="A24" s="1"/>
      <c r="T24" t="s">
        <v>158</v>
      </c>
      <c r="W24" s="16" t="s">
        <v>156</v>
      </c>
      <c r="Y24" s="246">
        <f>Dati!J62</f>
        <v>-225</v>
      </c>
      <c r="Z24" s="246"/>
      <c r="AA24" s="246"/>
      <c r="AZ24" s="2"/>
    </row>
    <row r="25" spans="1:84" x14ac:dyDescent="0.3">
      <c r="A25" s="1"/>
      <c r="B25" s="16"/>
      <c r="T25" t="s">
        <v>159</v>
      </c>
      <c r="W25" s="16" t="s">
        <v>156</v>
      </c>
      <c r="Y25" s="246">
        <f>Dati!N34</f>
        <v>-225</v>
      </c>
      <c r="Z25" s="246"/>
      <c r="AA25" s="246"/>
      <c r="AZ25" s="2"/>
    </row>
    <row r="26" spans="1:84" x14ac:dyDescent="0.3">
      <c r="A26" s="1"/>
      <c r="T26" t="s">
        <v>160</v>
      </c>
      <c r="W26" s="16" t="s">
        <v>156</v>
      </c>
      <c r="Y26" s="246">
        <f>Dati!N48</f>
        <v>-225</v>
      </c>
      <c r="Z26" s="246"/>
      <c r="AA26" s="246"/>
      <c r="AZ26" s="2"/>
    </row>
    <row r="27" spans="1:84" x14ac:dyDescent="0.3">
      <c r="A27" s="1"/>
      <c r="T27" t="s">
        <v>161</v>
      </c>
      <c r="W27" s="16" t="s">
        <v>156</v>
      </c>
      <c r="Y27" s="247">
        <f>Dati!N62</f>
        <v>-225</v>
      </c>
      <c r="Z27" s="247"/>
      <c r="AA27" s="247"/>
      <c r="AZ27" s="2"/>
    </row>
    <row r="28" spans="1:84" x14ac:dyDescent="0.3">
      <c r="A28" s="1"/>
      <c r="B28" s="3"/>
      <c r="AZ28" s="2"/>
    </row>
    <row r="29" spans="1:84" x14ac:dyDescent="0.3">
      <c r="A29" s="1"/>
      <c r="T29" s="16" t="s">
        <v>114</v>
      </c>
      <c r="AZ29" s="2"/>
    </row>
    <row r="30" spans="1:84" x14ac:dyDescent="0.3">
      <c r="A30" s="1"/>
      <c r="T30" s="16" t="s">
        <v>26</v>
      </c>
      <c r="X30" t="s">
        <v>115</v>
      </c>
      <c r="AC30" t="s">
        <v>122</v>
      </c>
      <c r="AZ30" s="2"/>
    </row>
    <row r="31" spans="1:84" x14ac:dyDescent="0.3">
      <c r="A31" s="1"/>
      <c r="T31" s="16" t="s">
        <v>27</v>
      </c>
      <c r="X31" t="s">
        <v>116</v>
      </c>
      <c r="Z31" s="30"/>
      <c r="AA31" s="16"/>
      <c r="AB31" s="16"/>
      <c r="AC31" t="s">
        <v>117</v>
      </c>
      <c r="AD31" s="16"/>
      <c r="AZ31" s="2"/>
    </row>
    <row r="32" spans="1:84" ht="15.6" x14ac:dyDescent="0.3">
      <c r="A32" s="1"/>
      <c r="B32" s="27"/>
      <c r="I32" s="28"/>
      <c r="J32" s="29"/>
      <c r="K32" s="29"/>
      <c r="L32" s="29"/>
      <c r="M32" s="29"/>
      <c r="S32" s="27"/>
      <c r="T32" s="16"/>
      <c r="Z32" s="30"/>
      <c r="AA32" s="16"/>
      <c r="AB32" s="16"/>
      <c r="AD32" s="16"/>
      <c r="AZ32" s="2"/>
    </row>
    <row r="33" spans="1:84" x14ac:dyDescent="0.3">
      <c r="A33" s="1"/>
      <c r="B33" s="31"/>
      <c r="AZ33" s="2"/>
    </row>
    <row r="34" spans="1:84" x14ac:dyDescent="0.3">
      <c r="A34" s="1"/>
      <c r="AZ34" s="2"/>
    </row>
    <row r="35" spans="1:84" x14ac:dyDescent="0.3">
      <c r="A35" s="1"/>
      <c r="B35" s="16"/>
      <c r="AX35" t="s">
        <v>163</v>
      </c>
      <c r="AZ35" s="2"/>
    </row>
    <row r="36" spans="1:84" ht="15.75" customHeight="1" x14ac:dyDescent="0.3">
      <c r="A36" s="1"/>
      <c r="S36" s="32"/>
      <c r="AZ36" s="2"/>
      <c r="BB36" s="17"/>
      <c r="BC36" s="17"/>
      <c r="BD36" s="17"/>
      <c r="BI36" s="17"/>
      <c r="BJ36" s="17"/>
      <c r="BK36" s="17"/>
      <c r="BP36" s="17"/>
      <c r="BQ36" s="17"/>
      <c r="BR36" s="17"/>
      <c r="BW36" s="17"/>
      <c r="BX36" s="17"/>
      <c r="BY36" s="17"/>
      <c r="CD36" s="17"/>
      <c r="CE36" s="17"/>
      <c r="CF36" s="17"/>
    </row>
    <row r="37" spans="1:84" ht="14.4" customHeight="1" x14ac:dyDescent="0.3">
      <c r="A37" s="1"/>
      <c r="B37" s="16"/>
      <c r="E37" s="356"/>
      <c r="F37" s="356"/>
      <c r="G37" s="356"/>
      <c r="H37" s="356"/>
      <c r="I37" s="356"/>
      <c r="J37" s="356"/>
      <c r="K37" s="356"/>
      <c r="L37" s="356"/>
      <c r="M37" s="356"/>
      <c r="N37" s="356"/>
      <c r="O37" s="356"/>
      <c r="P37" s="356"/>
      <c r="Q37" s="356"/>
      <c r="R37" s="356"/>
      <c r="S37" s="356"/>
      <c r="T37" s="356"/>
      <c r="U37" s="356"/>
      <c r="V37" s="356"/>
      <c r="W37" s="356"/>
      <c r="X37" s="356"/>
      <c r="Y37" s="356"/>
      <c r="Z37" s="356"/>
      <c r="AA37" s="356"/>
      <c r="AB37" s="356"/>
      <c r="AC37" s="356"/>
      <c r="AD37" s="356"/>
      <c r="AE37" s="356"/>
      <c r="AF37" s="356"/>
      <c r="AG37" s="356"/>
      <c r="AH37" s="356"/>
      <c r="AI37" s="356"/>
      <c r="AJ37" s="356"/>
      <c r="AK37" s="356"/>
      <c r="AL37" s="356"/>
      <c r="AM37" s="356"/>
      <c r="AN37" s="356"/>
      <c r="AO37" s="356"/>
      <c r="AP37" s="356"/>
      <c r="AQ37" s="356"/>
      <c r="AR37" s="356"/>
      <c r="AS37" s="356"/>
      <c r="AT37" s="356"/>
      <c r="AU37" s="356"/>
      <c r="AV37" s="356"/>
      <c r="AW37" s="356"/>
      <c r="AX37" s="356"/>
      <c r="AY37" s="357"/>
      <c r="AZ37" s="2"/>
      <c r="BB37" s="17"/>
      <c r="BC37" s="17"/>
      <c r="BD37" s="17"/>
      <c r="BI37" s="17"/>
      <c r="BJ37" s="17"/>
      <c r="BK37" s="17"/>
      <c r="BP37" s="17"/>
      <c r="BQ37" s="17"/>
      <c r="BR37" s="17"/>
      <c r="BW37" s="17"/>
      <c r="BX37" s="17"/>
      <c r="BY37" s="17"/>
      <c r="CD37" s="17"/>
      <c r="CE37" s="17"/>
      <c r="CF37" s="17"/>
    </row>
    <row r="38" spans="1:84" ht="14.4" customHeight="1" x14ac:dyDescent="0.3">
      <c r="A38" s="4"/>
      <c r="B38" s="5"/>
      <c r="C38" s="6"/>
      <c r="D38" s="6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6"/>
      <c r="AZ38" s="7"/>
      <c r="BB38" s="17"/>
      <c r="BC38" s="17"/>
      <c r="BD38" s="17"/>
      <c r="BI38" s="17"/>
      <c r="BJ38" s="17"/>
      <c r="BK38" s="17"/>
      <c r="BP38" s="17"/>
      <c r="BQ38" s="17"/>
      <c r="BR38" s="17"/>
      <c r="BW38" s="17"/>
      <c r="BX38" s="17"/>
      <c r="BY38" s="17"/>
      <c r="CD38" s="17"/>
      <c r="CE38" s="17"/>
      <c r="CF38" s="17"/>
    </row>
    <row r="39" spans="1:84" ht="14.4" customHeight="1" x14ac:dyDescent="0.3">
      <c r="B39" s="16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BB39" s="17"/>
      <c r="BC39" s="17"/>
      <c r="BD39" s="17"/>
      <c r="BI39" s="17"/>
      <c r="BJ39" s="17"/>
      <c r="BK39" s="17"/>
      <c r="BP39" s="17"/>
      <c r="BQ39" s="17"/>
      <c r="BR39" s="17"/>
      <c r="BW39" s="17"/>
      <c r="BX39" s="17"/>
      <c r="BY39" s="17"/>
      <c r="CD39" s="17"/>
      <c r="CE39" s="17"/>
      <c r="CF39" s="17"/>
    </row>
  </sheetData>
  <sheetProtection algorithmName="SHA-512" hashValue="pHIJ7vQ6p00KyQQPqGw161SIesT2w5KBaNOZeZ4wFk5R4II84ceY/8zB5IecNVqGRs/q6oAzq80XdmfoMx5E/Q==" saltValue="TeHIOFiRj8SQDQRHd1MfFw==" spinCount="100000" sheet="1" objects="1" scenarios="1"/>
  <mergeCells count="64">
    <mergeCell ref="H8:U8"/>
    <mergeCell ref="H9:U9"/>
    <mergeCell ref="H11:U11"/>
    <mergeCell ref="X12:Y12"/>
    <mergeCell ref="AT14:AX14"/>
    <mergeCell ref="AD10:AG10"/>
    <mergeCell ref="H13:U13"/>
    <mergeCell ref="H12:U12"/>
    <mergeCell ref="AD11:AG11"/>
    <mergeCell ref="AH11:AK11"/>
    <mergeCell ref="AL11:AO11"/>
    <mergeCell ref="AP11:AS11"/>
    <mergeCell ref="X13:Y13"/>
    <mergeCell ref="Z13:AC13"/>
    <mergeCell ref="AT12:AX12"/>
    <mergeCell ref="AD12:AG12"/>
    <mergeCell ref="AH12:AK12"/>
    <mergeCell ref="AL12:AO12"/>
    <mergeCell ref="AD13:AG13"/>
    <mergeCell ref="Z11:AC11"/>
    <mergeCell ref="X9:Y9"/>
    <mergeCell ref="Z9:AC9"/>
    <mergeCell ref="AD9:AG9"/>
    <mergeCell ref="AH9:AK9"/>
    <mergeCell ref="AL9:AO9"/>
    <mergeCell ref="AP9:AS9"/>
    <mergeCell ref="AT9:AX9"/>
    <mergeCell ref="X10:Y10"/>
    <mergeCell ref="Z10:AC10"/>
    <mergeCell ref="AH10:AK10"/>
    <mergeCell ref="AL10:AO10"/>
    <mergeCell ref="AP10:AS10"/>
    <mergeCell ref="AT10:AX10"/>
    <mergeCell ref="X11:Y11"/>
    <mergeCell ref="Z12:AC12"/>
    <mergeCell ref="H10:U10"/>
    <mergeCell ref="H14:U14"/>
    <mergeCell ref="H15:U15"/>
    <mergeCell ref="AA5:AX5"/>
    <mergeCell ref="AP15:AS15"/>
    <mergeCell ref="X14:Y14"/>
    <mergeCell ref="Z14:AC14"/>
    <mergeCell ref="AD14:AG14"/>
    <mergeCell ref="AH14:AK14"/>
    <mergeCell ref="AL14:AO14"/>
    <mergeCell ref="AP14:AS14"/>
    <mergeCell ref="X15:Y15"/>
    <mergeCell ref="Z15:AC15"/>
    <mergeCell ref="AD15:AG15"/>
    <mergeCell ref="AH15:AK15"/>
    <mergeCell ref="AT15:AX15"/>
    <mergeCell ref="AH13:AK13"/>
    <mergeCell ref="AL13:AO13"/>
    <mergeCell ref="AP13:AS13"/>
    <mergeCell ref="AT11:AX11"/>
    <mergeCell ref="AP12:AS12"/>
    <mergeCell ref="AT13:AX13"/>
    <mergeCell ref="AL15:AO15"/>
    <mergeCell ref="Y25:AA25"/>
    <mergeCell ref="Y26:AA26"/>
    <mergeCell ref="Y27:AA27"/>
    <mergeCell ref="Y22:AA22"/>
    <mergeCell ref="Y23:AA23"/>
    <mergeCell ref="Y24:AA24"/>
  </mergeCells>
  <conditionalFormatting sqref="H15:U15">
    <cfRule type="expression" dxfId="8" priority="2">
      <formula>AND(H15="NO", COUNTIF(AD10:AD15, "&lt;=1150") &gt; 0)</formula>
    </cfRule>
  </conditionalFormatting>
  <conditionalFormatting sqref="I23">
    <cfRule type="expression" dxfId="7" priority="37">
      <formula>I23="INFERIORE ALLA DIMENSIONE MINIMA CONSENTITA"</formula>
    </cfRule>
    <cfRule type="expression" dxfId="6" priority="38">
      <formula>I23="SUPERATA LA DIMENSIONE MASSIMA CONSENTITA"</formula>
    </cfRule>
    <cfRule type="expression" dxfId="5" priority="39">
      <formula>I23="OK"</formula>
    </cfRule>
  </conditionalFormatting>
  <conditionalFormatting sqref="AA5:AX5">
    <cfRule type="expression" dxfId="4" priority="1">
      <formula>ISTEXT($AA$5)</formula>
    </cfRule>
  </conditionalFormatting>
  <conditionalFormatting sqref="AD10:AG15">
    <cfRule type="cellIs" dxfId="3" priority="5" operator="lessThan">
      <formula>600</formula>
    </cfRule>
    <cfRule type="cellIs" dxfId="2" priority="23" operator="greaterThan">
      <formula>3000</formula>
    </cfRule>
  </conditionalFormatting>
  <conditionalFormatting sqref="AH10:AK15">
    <cfRule type="cellIs" dxfId="1" priority="11" operator="greaterThan">
      <formula>640</formula>
    </cfRule>
    <cfRule type="cellIs" dxfId="0" priority="17" operator="lessThan">
      <formula>250</formula>
    </cfRule>
  </conditionalFormatting>
  <printOptions horizontalCentered="1" verticalCentered="1"/>
  <pageMargins left="0.23622047244094491" right="0.23622047244094491" top="0.23622047244094491" bottom="0.23622047244094491" header="0.31496062992125984" footer="0.31496062992125984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FC4C7C2-74CA-4695-A87C-A330B4E9FD0C}">
          <x14:formula1>
            <xm:f>Dati!$D$23:$D$24</xm:f>
          </x14:formula1>
          <xm:sqref>AL10:AO15</xm:sqref>
        </x14:dataValidation>
        <x14:dataValidation type="list" allowBlank="1" showInputMessage="1" showErrorMessage="1" xr:uid="{1425DAB0-7468-4EBB-A97B-2572DD52D872}">
          <x14:formula1>
            <xm:f>Dati!$A$23:$A$41</xm:f>
          </x14:formula1>
          <xm:sqref>H14</xm:sqref>
        </x14:dataValidation>
        <x14:dataValidation type="list" allowBlank="1" showInputMessage="1" showErrorMessage="1" xr:uid="{1EDC6C40-AA70-456A-8362-D3DEE556C254}">
          <x14:formula1>
            <xm:f>Dati!$E$23:$E$24</xm:f>
          </x14:formula1>
          <xm:sqref>H13</xm:sqref>
        </x14:dataValidation>
        <x14:dataValidation type="list" allowBlank="1" showInputMessage="1" showErrorMessage="1" xr:uid="{B3774248-05C8-48D1-BA02-5323AC482CF6}">
          <x14:formula1>
            <xm:f>Dati!$F$23:$F$26</xm:f>
          </x14:formula1>
          <xm:sqref>H11:U11</xm:sqref>
        </x14:dataValidation>
        <x14:dataValidation type="list" allowBlank="1" showInputMessage="1" showErrorMessage="1" xr:uid="{EE0B10D0-F85C-4F03-832C-ECE4741DEB34}">
          <x14:formula1>
            <xm:f>Dati!$H$23:$H$24</xm:f>
          </x14:formula1>
          <xm:sqref>H15:U15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C6903-A909-44C1-BBBC-0F24657DA89A}">
  <sheetPr codeName="Foglio3"/>
  <dimension ref="A1:CF76"/>
  <sheetViews>
    <sheetView topLeftCell="A40" workbookViewId="0">
      <selection activeCell="E75" sqref="E75:AX75"/>
    </sheetView>
  </sheetViews>
  <sheetFormatPr defaultColWidth="8.88671875" defaultRowHeight="14.4" x14ac:dyDescent="0.3"/>
  <cols>
    <col min="1" max="102" width="2.6640625" customWidth="1"/>
  </cols>
  <sheetData>
    <row r="1" spans="1:53" x14ac:dyDescent="0.3">
      <c r="A1" s="8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10"/>
      <c r="AZ1" s="8"/>
    </row>
    <row r="2" spans="1:53" x14ac:dyDescent="0.3">
      <c r="A2" s="1"/>
      <c r="AP2" t="s">
        <v>69</v>
      </c>
      <c r="AY2" s="2"/>
      <c r="AZ2" s="1"/>
    </row>
    <row r="3" spans="1:53" x14ac:dyDescent="0.3">
      <c r="A3" s="4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7"/>
      <c r="AZ3" s="1"/>
    </row>
    <row r="4" spans="1:53" x14ac:dyDescent="0.3">
      <c r="A4" s="1"/>
      <c r="AY4" s="2"/>
      <c r="AZ4" s="1"/>
    </row>
    <row r="5" spans="1:53" ht="21" x14ac:dyDescent="0.4">
      <c r="A5" s="1"/>
      <c r="B5" s="19" t="s">
        <v>83</v>
      </c>
      <c r="AY5" s="2"/>
      <c r="AZ5" s="1"/>
      <c r="BA5" s="16"/>
    </row>
    <row r="6" spans="1:53" ht="15.6" x14ac:dyDescent="0.3">
      <c r="A6" s="1"/>
      <c r="B6" s="21" t="s">
        <v>70</v>
      </c>
      <c r="AY6" s="2"/>
      <c r="AZ6" s="1"/>
      <c r="BA6" s="16"/>
    </row>
    <row r="7" spans="1:53" x14ac:dyDescent="0.3">
      <c r="A7" s="1"/>
      <c r="AY7" s="2"/>
      <c r="AZ7" s="1"/>
    </row>
    <row r="8" spans="1:53" x14ac:dyDescent="0.3">
      <c r="A8" s="1"/>
      <c r="B8" s="16" t="s">
        <v>71</v>
      </c>
      <c r="H8" s="258">
        <f>Modulo!H8</f>
        <v>0</v>
      </c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2"/>
      <c r="W8" s="22"/>
      <c r="X8" s="16" t="s">
        <v>84</v>
      </c>
      <c r="AY8" s="2"/>
      <c r="AZ8" s="1"/>
    </row>
    <row r="9" spans="1:53" x14ac:dyDescent="0.3">
      <c r="A9" s="1"/>
      <c r="B9" s="16" t="s">
        <v>72</v>
      </c>
      <c r="H9" s="258">
        <f>Modulo!H9</f>
        <v>0</v>
      </c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2"/>
      <c r="W9" s="22"/>
      <c r="X9" s="276" t="s">
        <v>86</v>
      </c>
      <c r="Y9" s="277"/>
      <c r="Z9" s="276" t="s">
        <v>28</v>
      </c>
      <c r="AA9" s="246"/>
      <c r="AB9" s="246"/>
      <c r="AC9" s="277"/>
      <c r="AD9" s="276" t="s">
        <v>26</v>
      </c>
      <c r="AE9" s="246"/>
      <c r="AF9" s="246"/>
      <c r="AG9" s="277"/>
      <c r="AH9" s="276" t="s">
        <v>27</v>
      </c>
      <c r="AI9" s="246"/>
      <c r="AJ9" s="246"/>
      <c r="AK9" s="277"/>
      <c r="AL9" s="276" t="s">
        <v>63</v>
      </c>
      <c r="AM9" s="246"/>
      <c r="AN9" s="246"/>
      <c r="AO9" s="277"/>
      <c r="AP9" s="276" t="s">
        <v>87</v>
      </c>
      <c r="AQ9" s="246"/>
      <c r="AR9" s="246"/>
      <c r="AS9" s="277"/>
      <c r="AT9" s="254" t="s">
        <v>111</v>
      </c>
      <c r="AU9" s="254"/>
      <c r="AV9" s="254"/>
      <c r="AW9" s="254"/>
      <c r="AX9" s="254"/>
      <c r="AY9" s="2"/>
      <c r="AZ9" s="1"/>
    </row>
    <row r="10" spans="1:53" x14ac:dyDescent="0.3">
      <c r="A10" s="1"/>
      <c r="B10" s="16" t="s">
        <v>101</v>
      </c>
      <c r="H10" s="258">
        <f>Modulo!H10</f>
        <v>0</v>
      </c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2"/>
      <c r="W10" s="22"/>
      <c r="X10" s="276" t="s">
        <v>76</v>
      </c>
      <c r="Y10" s="277"/>
      <c r="Z10" s="255">
        <f>Modulo!Z10</f>
        <v>0</v>
      </c>
      <c r="AA10" s="256"/>
      <c r="AB10" s="256"/>
      <c r="AC10" s="257"/>
      <c r="AD10" s="255">
        <f>Modulo!AD10</f>
        <v>0</v>
      </c>
      <c r="AE10" s="256"/>
      <c r="AF10" s="256"/>
      <c r="AG10" s="257"/>
      <c r="AH10" s="255">
        <f>Modulo!AH10</f>
        <v>0</v>
      </c>
      <c r="AI10" s="256"/>
      <c r="AJ10" s="256"/>
      <c r="AK10" s="257"/>
      <c r="AL10" s="255">
        <f>Modulo!AL10</f>
        <v>0</v>
      </c>
      <c r="AM10" s="256"/>
      <c r="AN10" s="256"/>
      <c r="AO10" s="257"/>
      <c r="AP10" s="290">
        <f>Modulo!AP10</f>
        <v>2</v>
      </c>
      <c r="AQ10" s="291"/>
      <c r="AR10" s="291"/>
      <c r="AS10" s="292"/>
      <c r="AT10" s="249" t="e">
        <f>Modulo!AT10/2</f>
        <v>#VALUE!</v>
      </c>
      <c r="AU10" s="248"/>
      <c r="AV10" s="248"/>
      <c r="AW10" s="248"/>
      <c r="AX10" s="248"/>
      <c r="AY10" s="2"/>
      <c r="AZ10" s="1"/>
    </row>
    <row r="11" spans="1:53" x14ac:dyDescent="0.3">
      <c r="A11" s="1"/>
      <c r="B11" s="16" t="s">
        <v>73</v>
      </c>
      <c r="H11" s="258">
        <f>Modulo!H11</f>
        <v>0</v>
      </c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2"/>
      <c r="W11" s="22"/>
      <c r="X11" s="276" t="s">
        <v>77</v>
      </c>
      <c r="Y11" s="277"/>
      <c r="Z11" s="255">
        <f>Modulo!Z11</f>
        <v>0</v>
      </c>
      <c r="AA11" s="256"/>
      <c r="AB11" s="256"/>
      <c r="AC11" s="257"/>
      <c r="AD11" s="255">
        <f>Modulo!AD11</f>
        <v>0</v>
      </c>
      <c r="AE11" s="256"/>
      <c r="AF11" s="256"/>
      <c r="AG11" s="257"/>
      <c r="AH11" s="255">
        <f>Modulo!AH11</f>
        <v>0</v>
      </c>
      <c r="AI11" s="256"/>
      <c r="AJ11" s="256"/>
      <c r="AK11" s="257"/>
      <c r="AL11" s="255">
        <f>Modulo!AL11</f>
        <v>0</v>
      </c>
      <c r="AM11" s="256"/>
      <c r="AN11" s="256"/>
      <c r="AO11" s="257"/>
      <c r="AP11" s="290">
        <f>Modulo!AP11</f>
        <v>2</v>
      </c>
      <c r="AQ11" s="291"/>
      <c r="AR11" s="291"/>
      <c r="AS11" s="292"/>
      <c r="AT11" s="249" t="e">
        <f>Modulo!AT11/2</f>
        <v>#VALUE!</v>
      </c>
      <c r="AU11" s="248"/>
      <c r="AV11" s="248"/>
      <c r="AW11" s="248"/>
      <c r="AX11" s="248"/>
      <c r="AY11" s="2"/>
      <c r="AZ11" s="1"/>
    </row>
    <row r="12" spans="1:53" x14ac:dyDescent="0.3">
      <c r="A12" s="1"/>
      <c r="B12" s="16" t="s">
        <v>89</v>
      </c>
      <c r="H12" s="258">
        <f>Modulo!H12</f>
        <v>0</v>
      </c>
      <c r="I12" s="258"/>
      <c r="J12" s="258"/>
      <c r="K12" s="258"/>
      <c r="L12" s="258"/>
      <c r="M12" s="258"/>
      <c r="N12" s="258"/>
      <c r="O12" s="258"/>
      <c r="P12" s="258"/>
      <c r="Q12" s="258"/>
      <c r="R12" s="258"/>
      <c r="S12" s="258"/>
      <c r="T12" s="258"/>
      <c r="U12" s="258"/>
      <c r="V12" s="22"/>
      <c r="W12" s="22"/>
      <c r="X12" s="276" t="s">
        <v>78</v>
      </c>
      <c r="Y12" s="277"/>
      <c r="Z12" s="255">
        <f>Modulo!Z12</f>
        <v>0</v>
      </c>
      <c r="AA12" s="256"/>
      <c r="AB12" s="256"/>
      <c r="AC12" s="257"/>
      <c r="AD12" s="255">
        <f>Modulo!AD12</f>
        <v>0</v>
      </c>
      <c r="AE12" s="256"/>
      <c r="AF12" s="256"/>
      <c r="AG12" s="257"/>
      <c r="AH12" s="255">
        <f>Modulo!AH12</f>
        <v>0</v>
      </c>
      <c r="AI12" s="256"/>
      <c r="AJ12" s="256"/>
      <c r="AK12" s="257"/>
      <c r="AL12" s="255">
        <f>Modulo!AL12</f>
        <v>0</v>
      </c>
      <c r="AM12" s="256"/>
      <c r="AN12" s="256"/>
      <c r="AO12" s="257"/>
      <c r="AP12" s="290">
        <f>Modulo!AP12</f>
        <v>2</v>
      </c>
      <c r="AQ12" s="291"/>
      <c r="AR12" s="291"/>
      <c r="AS12" s="292"/>
      <c r="AT12" s="249" t="e">
        <f>Modulo!AT12/2</f>
        <v>#VALUE!</v>
      </c>
      <c r="AU12" s="248"/>
      <c r="AV12" s="248"/>
      <c r="AW12" s="248"/>
      <c r="AX12" s="248"/>
      <c r="AY12" s="2"/>
      <c r="AZ12" s="1"/>
    </row>
    <row r="13" spans="1:53" x14ac:dyDescent="0.3">
      <c r="A13" s="1"/>
      <c r="B13" s="16" t="s">
        <v>85</v>
      </c>
      <c r="H13" s="258">
        <f>Modulo!H13</f>
        <v>0</v>
      </c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2"/>
      <c r="W13" s="22"/>
      <c r="X13" s="276" t="s">
        <v>79</v>
      </c>
      <c r="Y13" s="277"/>
      <c r="Z13" s="255">
        <f>Modulo!Z13</f>
        <v>0</v>
      </c>
      <c r="AA13" s="256"/>
      <c r="AB13" s="256"/>
      <c r="AC13" s="257"/>
      <c r="AD13" s="255">
        <f>Modulo!AD13</f>
        <v>0</v>
      </c>
      <c r="AE13" s="256"/>
      <c r="AF13" s="256"/>
      <c r="AG13" s="257"/>
      <c r="AH13" s="255">
        <f>Modulo!AH13</f>
        <v>0</v>
      </c>
      <c r="AI13" s="256"/>
      <c r="AJ13" s="256"/>
      <c r="AK13" s="257"/>
      <c r="AL13" s="255">
        <f>Modulo!AL13</f>
        <v>0</v>
      </c>
      <c r="AM13" s="256"/>
      <c r="AN13" s="256"/>
      <c r="AO13" s="257"/>
      <c r="AP13" s="290">
        <f>Modulo!AP13</f>
        <v>2</v>
      </c>
      <c r="AQ13" s="291"/>
      <c r="AR13" s="291"/>
      <c r="AS13" s="292"/>
      <c r="AT13" s="249" t="e">
        <f>Modulo!AT13/2</f>
        <v>#VALUE!</v>
      </c>
      <c r="AU13" s="248"/>
      <c r="AV13" s="248"/>
      <c r="AW13" s="248"/>
      <c r="AX13" s="248"/>
      <c r="AY13" s="2"/>
      <c r="AZ13" s="1"/>
    </row>
    <row r="14" spans="1:53" x14ac:dyDescent="0.3">
      <c r="A14" s="1"/>
      <c r="B14" s="16" t="s">
        <v>30</v>
      </c>
      <c r="H14" s="258">
        <f>Modulo!H14</f>
        <v>0</v>
      </c>
      <c r="I14" s="258"/>
      <c r="J14" s="258"/>
      <c r="K14" s="258"/>
      <c r="L14" s="258"/>
      <c r="M14" s="258"/>
      <c r="N14" s="258"/>
      <c r="O14" s="258"/>
      <c r="P14" s="258"/>
      <c r="Q14" s="258"/>
      <c r="R14" s="258"/>
      <c r="S14" s="258"/>
      <c r="T14" s="258"/>
      <c r="U14" s="258"/>
      <c r="V14" s="22"/>
      <c r="W14" s="22"/>
      <c r="X14" s="276" t="s">
        <v>80</v>
      </c>
      <c r="Y14" s="277"/>
      <c r="Z14" s="255">
        <f>Modulo!Z14</f>
        <v>0</v>
      </c>
      <c r="AA14" s="256"/>
      <c r="AB14" s="256"/>
      <c r="AC14" s="257"/>
      <c r="AD14" s="255">
        <f>Modulo!AD14</f>
        <v>0</v>
      </c>
      <c r="AE14" s="256"/>
      <c r="AF14" s="256"/>
      <c r="AG14" s="257"/>
      <c r="AH14" s="255">
        <f>Modulo!AH14</f>
        <v>0</v>
      </c>
      <c r="AI14" s="256"/>
      <c r="AJ14" s="256"/>
      <c r="AK14" s="257"/>
      <c r="AL14" s="255">
        <f>Modulo!AL14</f>
        <v>0</v>
      </c>
      <c r="AM14" s="256"/>
      <c r="AN14" s="256"/>
      <c r="AO14" s="257"/>
      <c r="AP14" s="290">
        <f>Modulo!AP14</f>
        <v>2</v>
      </c>
      <c r="AQ14" s="291"/>
      <c r="AR14" s="291"/>
      <c r="AS14" s="292"/>
      <c r="AT14" s="249" t="e">
        <f>Modulo!AT14/2</f>
        <v>#VALUE!</v>
      </c>
      <c r="AU14" s="248"/>
      <c r="AV14" s="248"/>
      <c r="AW14" s="248"/>
      <c r="AX14" s="248"/>
      <c r="AY14" s="2"/>
      <c r="AZ14" s="1"/>
    </row>
    <row r="15" spans="1:53" x14ac:dyDescent="0.3">
      <c r="A15" s="1"/>
      <c r="X15" s="276" t="s">
        <v>82</v>
      </c>
      <c r="Y15" s="277"/>
      <c r="Z15" s="255">
        <f>Modulo!Z15</f>
        <v>0</v>
      </c>
      <c r="AA15" s="256"/>
      <c r="AB15" s="256"/>
      <c r="AC15" s="257"/>
      <c r="AD15" s="255">
        <f>Modulo!AD15</f>
        <v>0</v>
      </c>
      <c r="AE15" s="256"/>
      <c r="AF15" s="256"/>
      <c r="AG15" s="257"/>
      <c r="AH15" s="255">
        <f>Modulo!AH15</f>
        <v>0</v>
      </c>
      <c r="AI15" s="256"/>
      <c r="AJ15" s="256"/>
      <c r="AK15" s="257"/>
      <c r="AL15" s="255">
        <f>Modulo!AL15</f>
        <v>0</v>
      </c>
      <c r="AM15" s="256"/>
      <c r="AN15" s="256"/>
      <c r="AO15" s="257"/>
      <c r="AP15" s="290">
        <f>Modulo!AP15</f>
        <v>2</v>
      </c>
      <c r="AQ15" s="291"/>
      <c r="AR15" s="291"/>
      <c r="AS15" s="292"/>
      <c r="AT15" s="248" t="e">
        <f>Modulo!AT15/2</f>
        <v>#VALUE!</v>
      </c>
      <c r="AU15" s="248"/>
      <c r="AV15" s="248"/>
      <c r="AW15" s="248"/>
      <c r="AX15" s="248"/>
      <c r="AY15" s="2"/>
      <c r="AZ15" s="1"/>
    </row>
    <row r="16" spans="1:53" x14ac:dyDescent="0.3">
      <c r="A16" s="1"/>
      <c r="B16" s="16"/>
      <c r="X16" s="23" t="s">
        <v>112</v>
      </c>
      <c r="AY16" s="2"/>
      <c r="AZ16" s="1"/>
    </row>
    <row r="17" spans="1:51" x14ac:dyDescent="0.3">
      <c r="A17" s="1"/>
      <c r="B17" s="16"/>
      <c r="X17" s="23"/>
      <c r="AY17" s="2"/>
    </row>
    <row r="18" spans="1:51" x14ac:dyDescent="0.3">
      <c r="A18" s="1"/>
      <c r="B18" s="16"/>
      <c r="X18" s="23"/>
      <c r="AY18" s="2"/>
    </row>
    <row r="19" spans="1:51" x14ac:dyDescent="0.3">
      <c r="A19" s="1"/>
      <c r="B19" s="16"/>
      <c r="X19" s="23"/>
      <c r="AY19" s="2"/>
    </row>
    <row r="20" spans="1:51" x14ac:dyDescent="0.3">
      <c r="A20" s="1"/>
      <c r="B20" s="16"/>
      <c r="X20" s="23"/>
      <c r="AY20" s="2"/>
    </row>
    <row r="21" spans="1:51" x14ac:dyDescent="0.3">
      <c r="A21" s="1"/>
      <c r="B21" s="16"/>
      <c r="X21" s="23"/>
      <c r="AY21" s="2"/>
    </row>
    <row r="22" spans="1:51" x14ac:dyDescent="0.3">
      <c r="A22" s="1"/>
      <c r="B22" s="16"/>
      <c r="X22" s="23"/>
      <c r="AY22" s="2"/>
    </row>
    <row r="23" spans="1:51" x14ac:dyDescent="0.3">
      <c r="A23" s="1"/>
      <c r="B23" s="16"/>
      <c r="X23" s="23"/>
      <c r="AY23" s="2"/>
    </row>
    <row r="24" spans="1:51" x14ac:dyDescent="0.3">
      <c r="A24" s="1"/>
      <c r="B24" s="16"/>
      <c r="X24" s="23"/>
      <c r="AY24" s="2"/>
    </row>
    <row r="25" spans="1:51" x14ac:dyDescent="0.3">
      <c r="A25" s="1"/>
      <c r="B25" s="16"/>
      <c r="X25" s="23"/>
      <c r="AY25" s="2"/>
    </row>
    <row r="26" spans="1:51" x14ac:dyDescent="0.3">
      <c r="A26" s="1"/>
      <c r="B26" s="16"/>
      <c r="X26" s="23"/>
      <c r="AY26" s="2"/>
    </row>
    <row r="27" spans="1:51" x14ac:dyDescent="0.3">
      <c r="A27" s="1"/>
      <c r="B27" s="16"/>
      <c r="X27" s="23"/>
      <c r="AY27" s="2"/>
    </row>
    <row r="28" spans="1:51" x14ac:dyDescent="0.3">
      <c r="A28" s="1"/>
      <c r="B28" s="16"/>
      <c r="X28" s="23"/>
      <c r="AY28" s="2"/>
    </row>
    <row r="29" spans="1:51" x14ac:dyDescent="0.3">
      <c r="A29" s="1"/>
      <c r="B29" s="16"/>
      <c r="X29" s="23"/>
      <c r="AY29" s="2"/>
    </row>
    <row r="30" spans="1:51" x14ac:dyDescent="0.3">
      <c r="A30" s="1"/>
      <c r="B30" s="16"/>
      <c r="X30" s="23"/>
      <c r="AY30" s="2"/>
    </row>
    <row r="31" spans="1:51" x14ac:dyDescent="0.3">
      <c r="A31" s="1"/>
      <c r="B31" s="16"/>
      <c r="X31" s="23"/>
      <c r="AY31" s="2"/>
    </row>
    <row r="32" spans="1:51" x14ac:dyDescent="0.3">
      <c r="A32" s="1"/>
      <c r="B32" s="16"/>
      <c r="X32" s="23"/>
      <c r="AY32" s="2"/>
    </row>
    <row r="33" spans="1:84" x14ac:dyDescent="0.3">
      <c r="A33" s="1"/>
      <c r="B33" s="16"/>
      <c r="X33" s="23"/>
      <c r="AY33" s="2"/>
    </row>
    <row r="34" spans="1:84" x14ac:dyDescent="0.3">
      <c r="A34" s="1"/>
      <c r="B34" s="16"/>
      <c r="X34" s="23"/>
      <c r="AY34" s="2"/>
    </row>
    <row r="35" spans="1:84" x14ac:dyDescent="0.3">
      <c r="A35" s="1"/>
      <c r="B35" s="16"/>
      <c r="X35" s="23"/>
      <c r="AY35" s="2"/>
    </row>
    <row r="36" spans="1:84" x14ac:dyDescent="0.3">
      <c r="A36" s="1"/>
      <c r="B36" s="16"/>
      <c r="X36" s="23"/>
      <c r="AY36" s="2"/>
    </row>
    <row r="37" spans="1:84" ht="14.4" customHeight="1" x14ac:dyDescent="0.3">
      <c r="A37" s="1"/>
      <c r="B37" s="16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"/>
      <c r="BB37" s="17"/>
      <c r="BC37" s="17"/>
      <c r="BD37" s="17"/>
      <c r="BI37" s="17"/>
      <c r="BJ37" s="17"/>
      <c r="BK37" s="17"/>
      <c r="BP37" s="17"/>
      <c r="BQ37" s="17"/>
      <c r="BR37" s="17"/>
      <c r="BW37" s="17"/>
      <c r="BX37" s="17"/>
      <c r="BY37" s="17"/>
      <c r="CD37" s="17"/>
      <c r="CE37" s="17"/>
      <c r="CF37" s="17"/>
    </row>
    <row r="38" spans="1:84" ht="14.4" customHeight="1" x14ac:dyDescent="0.3">
      <c r="A38" s="4"/>
      <c r="B38" s="5"/>
      <c r="C38" s="6"/>
      <c r="D38" s="6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7"/>
      <c r="BB38" s="17"/>
      <c r="BC38" s="17"/>
      <c r="BD38" s="17"/>
      <c r="BI38" s="17"/>
      <c r="BJ38" s="17"/>
      <c r="BK38" s="17"/>
      <c r="BP38" s="17"/>
      <c r="BQ38" s="17"/>
      <c r="BR38" s="17"/>
      <c r="BW38" s="17"/>
      <c r="BX38" s="17"/>
      <c r="BY38" s="17"/>
      <c r="CD38" s="17"/>
      <c r="CE38" s="17"/>
      <c r="CF38" s="17"/>
    </row>
    <row r="39" spans="1:84" x14ac:dyDescent="0.3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10"/>
    </row>
    <row r="40" spans="1:84" ht="21" x14ac:dyDescent="0.4">
      <c r="A40" s="1"/>
      <c r="B40" s="19" t="s">
        <v>83</v>
      </c>
      <c r="AY40" s="2"/>
    </row>
    <row r="41" spans="1:84" x14ac:dyDescent="0.3">
      <c r="A41" s="1"/>
      <c r="B41" s="16" t="s">
        <v>71</v>
      </c>
      <c r="H41" s="293">
        <f>H8</f>
        <v>0</v>
      </c>
      <c r="I41" s="293"/>
      <c r="J41" s="293"/>
      <c r="K41" s="293"/>
      <c r="L41" s="293"/>
      <c r="M41" s="293"/>
      <c r="N41" s="293"/>
      <c r="O41" s="293"/>
      <c r="P41" s="293"/>
      <c r="Q41" s="293"/>
      <c r="R41" s="293"/>
      <c r="S41" s="293"/>
      <c r="T41" s="293"/>
      <c r="U41" s="293"/>
      <c r="V41" s="293"/>
      <c r="W41" s="293"/>
      <c r="X41" s="293"/>
      <c r="Y41" s="293"/>
      <c r="AA41" s="16" t="s">
        <v>73</v>
      </c>
      <c r="AG41" s="294">
        <f>H11</f>
        <v>0</v>
      </c>
      <c r="AH41" s="294"/>
      <c r="AI41" s="294"/>
      <c r="AJ41" s="294"/>
      <c r="AK41" s="294"/>
      <c r="AL41" s="294"/>
      <c r="AM41" s="294"/>
      <c r="AN41" s="294"/>
      <c r="AO41" s="294"/>
      <c r="AP41" s="294"/>
      <c r="AQ41" s="294"/>
      <c r="AR41" s="294"/>
      <c r="AS41" s="294"/>
      <c r="AT41" s="294"/>
      <c r="AU41" s="294"/>
      <c r="AV41" s="294"/>
      <c r="AW41" s="294"/>
      <c r="AX41" s="294"/>
      <c r="AY41" s="2"/>
    </row>
    <row r="42" spans="1:84" x14ac:dyDescent="0.3">
      <c r="A42" s="1"/>
      <c r="B42" s="16" t="s">
        <v>72</v>
      </c>
      <c r="H42" s="294">
        <f>H9</f>
        <v>0</v>
      </c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  <c r="V42" s="294"/>
      <c r="W42" s="294"/>
      <c r="X42" s="294"/>
      <c r="Y42" s="294"/>
      <c r="AA42" s="16" t="s">
        <v>89</v>
      </c>
      <c r="AG42" s="295">
        <f>H12</f>
        <v>0</v>
      </c>
      <c r="AH42" s="295"/>
      <c r="AI42" s="295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"/>
    </row>
    <row r="43" spans="1:84" ht="15" thickBot="1" x14ac:dyDescent="0.35">
      <c r="A43" s="1"/>
      <c r="AY43" s="2"/>
    </row>
    <row r="44" spans="1:84" ht="15" customHeight="1" x14ac:dyDescent="0.3">
      <c r="A44" s="11" t="s">
        <v>76</v>
      </c>
      <c r="B44" s="296" t="s">
        <v>102</v>
      </c>
      <c r="C44" s="297"/>
      <c r="D44" s="298" t="s">
        <v>34</v>
      </c>
      <c r="E44" s="298"/>
      <c r="F44" s="298"/>
      <c r="G44" s="298"/>
      <c r="H44" s="298"/>
      <c r="I44" s="298"/>
      <c r="J44" s="298"/>
      <c r="K44" s="297" t="s">
        <v>28</v>
      </c>
      <c r="L44" s="297"/>
      <c r="M44" s="297"/>
      <c r="N44" s="297" t="s">
        <v>94</v>
      </c>
      <c r="O44" s="297"/>
      <c r="P44" s="297"/>
      <c r="Q44" s="297"/>
      <c r="R44" s="297"/>
      <c r="S44" s="297"/>
      <c r="T44" s="299" t="s">
        <v>95</v>
      </c>
      <c r="U44" s="299"/>
      <c r="V44" s="299"/>
      <c r="W44" s="299"/>
      <c r="X44" s="299"/>
      <c r="Y44" s="300"/>
      <c r="Z44" s="11" t="s">
        <v>79</v>
      </c>
      <c r="AA44" s="301" t="s">
        <v>102</v>
      </c>
      <c r="AB44" s="302"/>
      <c r="AC44" s="303" t="s">
        <v>34</v>
      </c>
      <c r="AD44" s="303"/>
      <c r="AE44" s="303"/>
      <c r="AF44" s="303"/>
      <c r="AG44" s="303"/>
      <c r="AH44" s="303"/>
      <c r="AI44" s="303"/>
      <c r="AJ44" s="302" t="s">
        <v>28</v>
      </c>
      <c r="AK44" s="302"/>
      <c r="AL44" s="302"/>
      <c r="AM44" s="302" t="s">
        <v>94</v>
      </c>
      <c r="AN44" s="302"/>
      <c r="AO44" s="302"/>
      <c r="AP44" s="302"/>
      <c r="AQ44" s="302"/>
      <c r="AR44" s="302"/>
      <c r="AS44" s="304" t="s">
        <v>95</v>
      </c>
      <c r="AT44" s="304"/>
      <c r="AU44" s="304"/>
      <c r="AV44" s="304"/>
      <c r="AW44" s="304"/>
      <c r="AX44" s="305"/>
      <c r="AY44" s="2"/>
    </row>
    <row r="45" spans="1:84" x14ac:dyDescent="0.3">
      <c r="A45" s="12"/>
      <c r="B45" s="316"/>
      <c r="C45" s="317"/>
      <c r="D45" s="318" t="s">
        <v>31</v>
      </c>
      <c r="E45" s="318"/>
      <c r="F45" s="318"/>
      <c r="G45" s="318"/>
      <c r="H45" s="318"/>
      <c r="I45" s="318"/>
      <c r="J45" s="318"/>
      <c r="K45" s="311">
        <f>Z10</f>
        <v>0</v>
      </c>
      <c r="L45" s="311"/>
      <c r="M45" s="311"/>
      <c r="N45" s="311">
        <f>IF(Modulo!$H$15="SI",Modulo!AD10-2,IF(Modulo!AD10&gt;1150,Modulo!AD10,IF(Modulo!AD10&lt;1151,Modulo!AD10-2, "")))</f>
        <v>-2</v>
      </c>
      <c r="O45" s="311"/>
      <c r="P45" s="311"/>
      <c r="Q45" s="311"/>
      <c r="R45" s="311"/>
      <c r="S45" s="311"/>
      <c r="T45" s="311">
        <f>AP10</f>
        <v>2</v>
      </c>
      <c r="U45" s="311"/>
      <c r="V45" s="311"/>
      <c r="W45" s="311"/>
      <c r="X45" s="311"/>
      <c r="Y45" s="312"/>
      <c r="Z45" s="12"/>
      <c r="AA45" s="313"/>
      <c r="AB45" s="314"/>
      <c r="AC45" s="319" t="s">
        <v>31</v>
      </c>
      <c r="AD45" s="319"/>
      <c r="AE45" s="319"/>
      <c r="AF45" s="319"/>
      <c r="AG45" s="319"/>
      <c r="AH45" s="319"/>
      <c r="AI45" s="319"/>
      <c r="AJ45" s="306">
        <f>Z13</f>
        <v>0</v>
      </c>
      <c r="AK45" s="306"/>
      <c r="AL45" s="306"/>
      <c r="AM45" s="306">
        <f>IF(Modulo!$H$15="SI",Modulo!AD13-2,IF(Modulo!AD13&gt;1150,Modulo!AD13,IF(Modulo!AD13&lt;1151,Modulo!AD13-2, "")))</f>
        <v>-2</v>
      </c>
      <c r="AN45" s="306"/>
      <c r="AO45" s="306"/>
      <c r="AP45" s="306"/>
      <c r="AQ45" s="306"/>
      <c r="AR45" s="306"/>
      <c r="AS45" s="306">
        <f>AP13</f>
        <v>2</v>
      </c>
      <c r="AT45" s="306"/>
      <c r="AU45" s="306"/>
      <c r="AV45" s="306"/>
      <c r="AW45" s="306"/>
      <c r="AX45" s="307"/>
      <c r="AY45" s="2"/>
    </row>
    <row r="46" spans="1:84" x14ac:dyDescent="0.3">
      <c r="A46" s="12"/>
      <c r="B46" s="308"/>
      <c r="C46" s="309"/>
      <c r="D46" s="310" t="s">
        <v>32</v>
      </c>
      <c r="E46" s="310"/>
      <c r="F46" s="310"/>
      <c r="G46" s="310"/>
      <c r="H46" s="310"/>
      <c r="I46" s="310"/>
      <c r="J46" s="310"/>
      <c r="K46" s="311">
        <f>Z10</f>
        <v>0</v>
      </c>
      <c r="L46" s="311"/>
      <c r="M46" s="311"/>
      <c r="N46" s="311">
        <f>IF(Modulo!$H$15="SI",Modulo!AD10-2,IF(Modulo!AD10&gt;1150,Modulo!AD10,IF(Modulo!AD10&lt;1151,Modulo!AD10-2, "")))</f>
        <v>-2</v>
      </c>
      <c r="O46" s="311"/>
      <c r="P46" s="311"/>
      <c r="Q46" s="311"/>
      <c r="R46" s="311"/>
      <c r="S46" s="311"/>
      <c r="T46" s="311" t="s">
        <v>96</v>
      </c>
      <c r="U46" s="311"/>
      <c r="V46" s="311"/>
      <c r="W46" s="311"/>
      <c r="X46" s="311"/>
      <c r="Y46" s="312"/>
      <c r="Z46" s="12"/>
      <c r="AA46" s="313"/>
      <c r="AB46" s="314"/>
      <c r="AC46" s="315" t="s">
        <v>32</v>
      </c>
      <c r="AD46" s="315"/>
      <c r="AE46" s="315"/>
      <c r="AF46" s="315"/>
      <c r="AG46" s="315"/>
      <c r="AH46" s="315"/>
      <c r="AI46" s="315"/>
      <c r="AJ46" s="306">
        <f>Z13</f>
        <v>0</v>
      </c>
      <c r="AK46" s="306"/>
      <c r="AL46" s="306"/>
      <c r="AM46" s="306">
        <f>IF(Modulo!$H$15="SI",Modulo!AD13-2,IF(Modulo!AD13&gt;1150,Modulo!AD13,IF(Modulo!AD13&lt;1151,Modulo!AD13-2, "")))</f>
        <v>-2</v>
      </c>
      <c r="AN46" s="306"/>
      <c r="AO46" s="306"/>
      <c r="AP46" s="306"/>
      <c r="AQ46" s="306"/>
      <c r="AR46" s="306"/>
      <c r="AS46" s="306" t="s">
        <v>96</v>
      </c>
      <c r="AT46" s="306"/>
      <c r="AU46" s="306"/>
      <c r="AV46" s="306"/>
      <c r="AW46" s="306"/>
      <c r="AX46" s="307"/>
      <c r="AY46" s="2"/>
    </row>
    <row r="47" spans="1:84" x14ac:dyDescent="0.3">
      <c r="A47" s="12"/>
      <c r="B47" s="308"/>
      <c r="C47" s="309"/>
      <c r="D47" s="310" t="s">
        <v>93</v>
      </c>
      <c r="E47" s="310"/>
      <c r="F47" s="310"/>
      <c r="G47" s="310"/>
      <c r="H47" s="310"/>
      <c r="I47" s="310"/>
      <c r="J47" s="310"/>
      <c r="K47" s="311">
        <f>Z10*2</f>
        <v>0</v>
      </c>
      <c r="L47" s="311"/>
      <c r="M47" s="311"/>
      <c r="N47" s="311">
        <f>IF(AH10&lt;&gt;"",AH10-46,"")</f>
        <v>-46</v>
      </c>
      <c r="O47" s="311"/>
      <c r="P47" s="311"/>
      <c r="Q47" s="311"/>
      <c r="R47" s="311"/>
      <c r="S47" s="311"/>
      <c r="T47" s="311" t="s">
        <v>96</v>
      </c>
      <c r="U47" s="311"/>
      <c r="V47" s="311"/>
      <c r="W47" s="311"/>
      <c r="X47" s="311"/>
      <c r="Y47" s="312"/>
      <c r="Z47" s="12"/>
      <c r="AA47" s="313"/>
      <c r="AB47" s="314"/>
      <c r="AC47" s="315" t="s">
        <v>93</v>
      </c>
      <c r="AD47" s="315"/>
      <c r="AE47" s="315"/>
      <c r="AF47" s="315"/>
      <c r="AG47" s="315"/>
      <c r="AH47" s="315"/>
      <c r="AI47" s="315"/>
      <c r="AJ47" s="306">
        <f>Z13*2</f>
        <v>0</v>
      </c>
      <c r="AK47" s="306"/>
      <c r="AL47" s="306"/>
      <c r="AM47" s="306">
        <f>IF(AH13&lt;&gt;"",AH13-46,"")</f>
        <v>-46</v>
      </c>
      <c r="AN47" s="306"/>
      <c r="AO47" s="306"/>
      <c r="AP47" s="306"/>
      <c r="AQ47" s="306"/>
      <c r="AR47" s="306"/>
      <c r="AS47" s="306" t="s">
        <v>96</v>
      </c>
      <c r="AT47" s="306"/>
      <c r="AU47" s="306"/>
      <c r="AV47" s="306"/>
      <c r="AW47" s="306"/>
      <c r="AX47" s="307"/>
      <c r="AY47" s="2"/>
    </row>
    <row r="48" spans="1:84" x14ac:dyDescent="0.3">
      <c r="A48" s="12"/>
      <c r="B48" s="308"/>
      <c r="C48" s="309"/>
      <c r="D48" s="310" t="s">
        <v>75</v>
      </c>
      <c r="E48" s="310"/>
      <c r="F48" s="310"/>
      <c r="G48" s="310"/>
      <c r="H48" s="310"/>
      <c r="I48" s="310"/>
      <c r="J48" s="310"/>
      <c r="K48" s="311">
        <f>Z10*2</f>
        <v>0</v>
      </c>
      <c r="L48" s="311"/>
      <c r="M48" s="311"/>
      <c r="N48" s="311">
        <f>IF(AD10&lt;&gt;"",AD10-12,"")</f>
        <v>-12</v>
      </c>
      <c r="O48" s="311"/>
      <c r="P48" s="311"/>
      <c r="Q48" s="311"/>
      <c r="R48" s="311"/>
      <c r="S48" s="311"/>
      <c r="T48" s="309" t="s">
        <v>96</v>
      </c>
      <c r="U48" s="309"/>
      <c r="V48" s="309"/>
      <c r="W48" s="309"/>
      <c r="X48" s="309"/>
      <c r="Y48" s="320"/>
      <c r="Z48" s="12"/>
      <c r="AA48" s="313"/>
      <c r="AB48" s="314"/>
      <c r="AC48" s="315" t="s">
        <v>75</v>
      </c>
      <c r="AD48" s="315"/>
      <c r="AE48" s="315"/>
      <c r="AF48" s="315"/>
      <c r="AG48" s="315"/>
      <c r="AH48" s="315"/>
      <c r="AI48" s="315"/>
      <c r="AJ48" s="306">
        <f>Z13*2</f>
        <v>0</v>
      </c>
      <c r="AK48" s="306"/>
      <c r="AL48" s="306"/>
      <c r="AM48" s="306">
        <f>IF(AD13&lt;&gt;"",AD13-12,"")</f>
        <v>-12</v>
      </c>
      <c r="AN48" s="306"/>
      <c r="AO48" s="306"/>
      <c r="AP48" s="306"/>
      <c r="AQ48" s="306"/>
      <c r="AR48" s="306"/>
      <c r="AS48" s="314" t="s">
        <v>96</v>
      </c>
      <c r="AT48" s="314"/>
      <c r="AU48" s="314"/>
      <c r="AV48" s="314"/>
      <c r="AW48" s="314"/>
      <c r="AX48" s="321"/>
      <c r="AY48" s="2"/>
    </row>
    <row r="49" spans="1:56" ht="14.4" customHeight="1" x14ac:dyDescent="0.3">
      <c r="A49" s="12"/>
      <c r="B49" s="308"/>
      <c r="C49" s="309"/>
      <c r="D49" s="310" t="s">
        <v>75</v>
      </c>
      <c r="E49" s="310"/>
      <c r="F49" s="310"/>
      <c r="G49" s="310"/>
      <c r="H49" s="310"/>
      <c r="I49" s="310"/>
      <c r="J49" s="310"/>
      <c r="K49" s="311">
        <f>Z10*2</f>
        <v>0</v>
      </c>
      <c r="L49" s="311"/>
      <c r="M49" s="311"/>
      <c r="N49" s="311">
        <f>IF(AH10&lt;&gt;"",AH10-48,"")</f>
        <v>-48</v>
      </c>
      <c r="O49" s="311"/>
      <c r="P49" s="311"/>
      <c r="Q49" s="311"/>
      <c r="R49" s="311"/>
      <c r="S49" s="311"/>
      <c r="T49" s="311" t="s">
        <v>96</v>
      </c>
      <c r="U49" s="311"/>
      <c r="V49" s="311"/>
      <c r="W49" s="311"/>
      <c r="X49" s="311"/>
      <c r="Y49" s="312"/>
      <c r="Z49" s="12"/>
      <c r="AA49" s="313"/>
      <c r="AB49" s="314"/>
      <c r="AC49" s="315" t="s">
        <v>75</v>
      </c>
      <c r="AD49" s="315"/>
      <c r="AE49" s="315"/>
      <c r="AF49" s="315"/>
      <c r="AG49" s="315"/>
      <c r="AH49" s="315"/>
      <c r="AI49" s="315"/>
      <c r="AJ49" s="306">
        <f>Z13*2</f>
        <v>0</v>
      </c>
      <c r="AK49" s="306"/>
      <c r="AL49" s="306"/>
      <c r="AM49" s="306">
        <f>IF(AH13&lt;&gt;"",AH13-48,"")</f>
        <v>-48</v>
      </c>
      <c r="AN49" s="306"/>
      <c r="AO49" s="306"/>
      <c r="AP49" s="306"/>
      <c r="AQ49" s="306"/>
      <c r="AR49" s="306"/>
      <c r="AS49" s="306" t="s">
        <v>96</v>
      </c>
      <c r="AT49" s="306"/>
      <c r="AU49" s="306"/>
      <c r="AV49" s="306"/>
      <c r="AW49" s="306"/>
      <c r="AX49" s="307"/>
      <c r="AY49" s="13"/>
    </row>
    <row r="50" spans="1:56" ht="14.4" customHeight="1" x14ac:dyDescent="0.3">
      <c r="A50" s="12"/>
      <c r="B50" s="308"/>
      <c r="C50" s="309"/>
      <c r="D50" s="310" t="s">
        <v>62</v>
      </c>
      <c r="E50" s="310"/>
      <c r="F50" s="310"/>
      <c r="G50" s="310"/>
      <c r="H50" s="310"/>
      <c r="I50" s="310"/>
      <c r="J50" s="310"/>
      <c r="K50" s="311">
        <f>AP10*Z10</f>
        <v>0</v>
      </c>
      <c r="L50" s="311"/>
      <c r="M50" s="311"/>
      <c r="N50" s="322" t="s">
        <v>63</v>
      </c>
      <c r="O50" s="322"/>
      <c r="P50" s="322"/>
      <c r="Q50" s="322"/>
      <c r="R50" s="322"/>
      <c r="S50" s="322"/>
      <c r="T50" s="311">
        <f>AL10</f>
        <v>0</v>
      </c>
      <c r="U50" s="311"/>
      <c r="V50" s="311"/>
      <c r="W50" s="311"/>
      <c r="X50" s="311"/>
      <c r="Y50" s="312"/>
      <c r="Z50" s="12"/>
      <c r="AA50" s="313"/>
      <c r="AB50" s="314"/>
      <c r="AC50" s="315" t="s">
        <v>62</v>
      </c>
      <c r="AD50" s="315"/>
      <c r="AE50" s="315"/>
      <c r="AF50" s="315"/>
      <c r="AG50" s="315"/>
      <c r="AH50" s="315"/>
      <c r="AI50" s="315"/>
      <c r="AJ50" s="306">
        <f>AP13*Z13</f>
        <v>0</v>
      </c>
      <c r="AK50" s="306"/>
      <c r="AL50" s="306"/>
      <c r="AM50" s="323" t="s">
        <v>63</v>
      </c>
      <c r="AN50" s="323"/>
      <c r="AO50" s="323"/>
      <c r="AP50" s="323"/>
      <c r="AQ50" s="323"/>
      <c r="AR50" s="323"/>
      <c r="AS50" s="306">
        <f>AL13</f>
        <v>0</v>
      </c>
      <c r="AT50" s="306"/>
      <c r="AU50" s="306"/>
      <c r="AV50" s="306"/>
      <c r="AW50" s="306"/>
      <c r="AX50" s="307"/>
      <c r="AY50" s="13"/>
    </row>
    <row r="51" spans="1:56" ht="14.4" customHeight="1" x14ac:dyDescent="0.3">
      <c r="A51" s="12"/>
      <c r="B51" s="308"/>
      <c r="C51" s="309"/>
      <c r="D51" s="310" t="s">
        <v>29</v>
      </c>
      <c r="E51" s="310"/>
      <c r="F51" s="310"/>
      <c r="G51" s="310"/>
      <c r="H51" s="310"/>
      <c r="I51" s="310"/>
      <c r="J51" s="310"/>
      <c r="K51" s="324">
        <f>IF(H13&lt;&gt;"",H13,"")</f>
        <v>0</v>
      </c>
      <c r="L51" s="324"/>
      <c r="M51" s="324"/>
      <c r="N51" s="324"/>
      <c r="O51" s="324"/>
      <c r="P51" s="324"/>
      <c r="Q51" s="324"/>
      <c r="R51" s="324"/>
      <c r="S51" s="324"/>
      <c r="T51" s="324"/>
      <c r="U51" s="324"/>
      <c r="V51" s="324"/>
      <c r="W51" s="324"/>
      <c r="X51" s="324"/>
      <c r="Y51" s="325"/>
      <c r="Z51" s="12"/>
      <c r="AA51" s="313"/>
      <c r="AB51" s="314"/>
      <c r="AC51" s="315" t="s">
        <v>29</v>
      </c>
      <c r="AD51" s="315"/>
      <c r="AE51" s="315"/>
      <c r="AF51" s="315"/>
      <c r="AG51" s="315"/>
      <c r="AH51" s="315"/>
      <c r="AI51" s="315"/>
      <c r="AJ51" s="326">
        <f>IF(H13&lt;&gt;"",H13,"")</f>
        <v>0</v>
      </c>
      <c r="AK51" s="326"/>
      <c r="AL51" s="326"/>
      <c r="AM51" s="326"/>
      <c r="AN51" s="326"/>
      <c r="AO51" s="326"/>
      <c r="AP51" s="326"/>
      <c r="AQ51" s="326"/>
      <c r="AR51" s="326"/>
      <c r="AS51" s="326"/>
      <c r="AT51" s="326"/>
      <c r="AU51" s="326"/>
      <c r="AV51" s="326"/>
      <c r="AW51" s="326"/>
      <c r="AX51" s="327"/>
      <c r="AY51" s="13"/>
    </row>
    <row r="52" spans="1:56" ht="14.4" customHeight="1" x14ac:dyDescent="0.3">
      <c r="A52" s="12"/>
      <c r="B52" s="308"/>
      <c r="C52" s="309"/>
      <c r="D52" s="310" t="s">
        <v>30</v>
      </c>
      <c r="E52" s="310"/>
      <c r="F52" s="310"/>
      <c r="G52" s="310"/>
      <c r="H52" s="310"/>
      <c r="I52" s="310"/>
      <c r="J52" s="310"/>
      <c r="K52" s="328">
        <f>H14</f>
        <v>0</v>
      </c>
      <c r="L52" s="328"/>
      <c r="M52" s="328"/>
      <c r="N52" s="328"/>
      <c r="O52" s="328"/>
      <c r="P52" s="328"/>
      <c r="Q52" s="328"/>
      <c r="R52" s="328"/>
      <c r="S52" s="309">
        <f>IF(AD10&lt;&gt;"",AD10-13,"")</f>
        <v>-13</v>
      </c>
      <c r="T52" s="309"/>
      <c r="U52" s="309"/>
      <c r="V52" s="35" t="s">
        <v>81</v>
      </c>
      <c r="W52" s="309">
        <f>IF(AH10&lt;&gt;"",AH10-33,"")</f>
        <v>-33</v>
      </c>
      <c r="X52" s="309"/>
      <c r="Y52" s="320"/>
      <c r="Z52" s="12"/>
      <c r="AA52" s="313"/>
      <c r="AB52" s="314"/>
      <c r="AC52" s="315" t="s">
        <v>30</v>
      </c>
      <c r="AD52" s="315"/>
      <c r="AE52" s="315"/>
      <c r="AF52" s="315"/>
      <c r="AG52" s="315"/>
      <c r="AH52" s="315"/>
      <c r="AI52" s="315"/>
      <c r="AJ52" s="329">
        <f>H14</f>
        <v>0</v>
      </c>
      <c r="AK52" s="329"/>
      <c r="AL52" s="329"/>
      <c r="AM52" s="329"/>
      <c r="AN52" s="329"/>
      <c r="AO52" s="329"/>
      <c r="AP52" s="329"/>
      <c r="AQ52" s="329"/>
      <c r="AR52" s="314">
        <f>IF(AD13&lt;&gt;"",AD13-13,"")</f>
        <v>-13</v>
      </c>
      <c r="AS52" s="314"/>
      <c r="AT52" s="314"/>
      <c r="AU52" s="243" t="s">
        <v>81</v>
      </c>
      <c r="AV52" s="314">
        <f>IF(AH13&lt;&gt;"",AH13-33,"")</f>
        <v>-33</v>
      </c>
      <c r="AW52" s="314"/>
      <c r="AX52" s="321"/>
      <c r="AY52" s="13"/>
    </row>
    <row r="53" spans="1:56" ht="14.4" customHeight="1" thickBot="1" x14ac:dyDescent="0.35">
      <c r="A53" s="12"/>
      <c r="B53" s="278"/>
      <c r="C53" s="279"/>
      <c r="D53" s="280" t="s">
        <v>113</v>
      </c>
      <c r="E53" s="280"/>
      <c r="F53" s="280"/>
      <c r="G53" s="280"/>
      <c r="H53" s="280"/>
      <c r="I53" s="280"/>
      <c r="J53" s="280"/>
      <c r="K53" s="281" t="str">
        <f>IF(OR(Modulo!AD10&lt;=1150,Modulo!H15="SI"),"SI","NO")</f>
        <v>SI</v>
      </c>
      <c r="L53" s="282"/>
      <c r="M53" s="282"/>
      <c r="N53" s="282"/>
      <c r="O53" s="282"/>
      <c r="P53" s="282"/>
      <c r="Q53" s="282"/>
      <c r="R53" s="282"/>
      <c r="S53" s="282"/>
      <c r="T53" s="282"/>
      <c r="U53" s="282"/>
      <c r="V53" s="282"/>
      <c r="W53" s="282"/>
      <c r="X53" s="282"/>
      <c r="Y53" s="283"/>
      <c r="Z53" s="12"/>
      <c r="AA53" s="284"/>
      <c r="AB53" s="285"/>
      <c r="AC53" s="286" t="s">
        <v>113</v>
      </c>
      <c r="AD53" s="286"/>
      <c r="AE53" s="286"/>
      <c r="AF53" s="286"/>
      <c r="AG53" s="286"/>
      <c r="AH53" s="286"/>
      <c r="AI53" s="286"/>
      <c r="AJ53" s="287" t="str">
        <f>IF(OR(Modulo!AD13&lt;=1150,Modulo!H15="SI"),"SI","NO")</f>
        <v>SI</v>
      </c>
      <c r="AK53" s="288"/>
      <c r="AL53" s="288"/>
      <c r="AM53" s="288"/>
      <c r="AN53" s="288"/>
      <c r="AO53" s="288"/>
      <c r="AP53" s="288"/>
      <c r="AQ53" s="288"/>
      <c r="AR53" s="288"/>
      <c r="AS53" s="288"/>
      <c r="AT53" s="288"/>
      <c r="AU53" s="288"/>
      <c r="AV53" s="288"/>
      <c r="AW53" s="288"/>
      <c r="AX53" s="289"/>
      <c r="AY53" s="13"/>
    </row>
    <row r="54" spans="1:56" ht="14.4" customHeight="1" x14ac:dyDescent="0.3">
      <c r="A54" s="11" t="s">
        <v>77</v>
      </c>
      <c r="B54" s="337" t="s">
        <v>102</v>
      </c>
      <c r="C54" s="338"/>
      <c r="D54" s="339" t="s">
        <v>34</v>
      </c>
      <c r="E54" s="339"/>
      <c r="F54" s="339"/>
      <c r="G54" s="339"/>
      <c r="H54" s="339"/>
      <c r="I54" s="339"/>
      <c r="J54" s="339"/>
      <c r="K54" s="338" t="s">
        <v>28</v>
      </c>
      <c r="L54" s="338"/>
      <c r="M54" s="338"/>
      <c r="N54" s="338" t="s">
        <v>94</v>
      </c>
      <c r="O54" s="338"/>
      <c r="P54" s="338"/>
      <c r="Q54" s="338"/>
      <c r="R54" s="338"/>
      <c r="S54" s="338"/>
      <c r="T54" s="330" t="s">
        <v>95</v>
      </c>
      <c r="U54" s="330"/>
      <c r="V54" s="330"/>
      <c r="W54" s="330"/>
      <c r="X54" s="330"/>
      <c r="Y54" s="331"/>
      <c r="Z54" s="11" t="s">
        <v>80</v>
      </c>
      <c r="AA54" s="337" t="s">
        <v>102</v>
      </c>
      <c r="AB54" s="338"/>
      <c r="AC54" s="339" t="s">
        <v>34</v>
      </c>
      <c r="AD54" s="339"/>
      <c r="AE54" s="339"/>
      <c r="AF54" s="339"/>
      <c r="AG54" s="339"/>
      <c r="AH54" s="339"/>
      <c r="AI54" s="339"/>
      <c r="AJ54" s="338" t="s">
        <v>28</v>
      </c>
      <c r="AK54" s="338"/>
      <c r="AL54" s="338"/>
      <c r="AM54" s="338" t="s">
        <v>94</v>
      </c>
      <c r="AN54" s="338"/>
      <c r="AO54" s="338"/>
      <c r="AP54" s="338"/>
      <c r="AQ54" s="338"/>
      <c r="AR54" s="338"/>
      <c r="AS54" s="330" t="s">
        <v>95</v>
      </c>
      <c r="AT54" s="330"/>
      <c r="AU54" s="330"/>
      <c r="AV54" s="330"/>
      <c r="AW54" s="330"/>
      <c r="AX54" s="331"/>
      <c r="AY54" s="13"/>
    </row>
    <row r="55" spans="1:56" x14ac:dyDescent="0.3">
      <c r="A55" s="12"/>
      <c r="B55" s="332"/>
      <c r="C55" s="333"/>
      <c r="D55" s="334" t="s">
        <v>31</v>
      </c>
      <c r="E55" s="334"/>
      <c r="F55" s="334"/>
      <c r="G55" s="334"/>
      <c r="H55" s="334"/>
      <c r="I55" s="334"/>
      <c r="J55" s="334"/>
      <c r="K55" s="335">
        <f>Z11</f>
        <v>0</v>
      </c>
      <c r="L55" s="335"/>
      <c r="M55" s="335"/>
      <c r="N55" s="335">
        <f>IF(Modulo!$H$15="SI",Modulo!AD11-2,IF(Modulo!AD11&gt;1150,Modulo!AD11,IF(Modulo!AD11&lt;1151,Modulo!AD11-2, "")))</f>
        <v>-2</v>
      </c>
      <c r="O55" s="335"/>
      <c r="P55" s="335"/>
      <c r="Q55" s="335"/>
      <c r="R55" s="335"/>
      <c r="S55" s="335"/>
      <c r="T55" s="335">
        <f>AP11</f>
        <v>2</v>
      </c>
      <c r="U55" s="335"/>
      <c r="V55" s="335"/>
      <c r="W55" s="335"/>
      <c r="X55" s="335"/>
      <c r="Y55" s="336"/>
      <c r="Z55" s="12"/>
      <c r="AA55" s="332"/>
      <c r="AB55" s="333"/>
      <c r="AC55" s="334" t="s">
        <v>31</v>
      </c>
      <c r="AD55" s="334"/>
      <c r="AE55" s="334"/>
      <c r="AF55" s="334"/>
      <c r="AG55" s="334"/>
      <c r="AH55" s="334"/>
      <c r="AI55" s="334"/>
      <c r="AJ55" s="335">
        <f>Z14</f>
        <v>0</v>
      </c>
      <c r="AK55" s="335"/>
      <c r="AL55" s="335"/>
      <c r="AM55" s="335">
        <f>IF(Modulo!$H$15="SI",Modulo!AD14-2,IF(Modulo!AD14&gt;1150,Modulo!AD14,IF(Modulo!AD14&lt;1151,Modulo!AD14-2, "")))</f>
        <v>-2</v>
      </c>
      <c r="AN55" s="335"/>
      <c r="AO55" s="335"/>
      <c r="AP55" s="335"/>
      <c r="AQ55" s="335"/>
      <c r="AR55" s="335"/>
      <c r="AS55" s="335">
        <f>AP14</f>
        <v>2</v>
      </c>
      <c r="AT55" s="335"/>
      <c r="AU55" s="335"/>
      <c r="AV55" s="335"/>
      <c r="AW55" s="335"/>
      <c r="AX55" s="336"/>
      <c r="AY55" s="14"/>
      <c r="AZ55" s="3"/>
      <c r="BA55" s="3"/>
      <c r="BB55" s="3"/>
      <c r="BC55" s="3"/>
      <c r="BD55" s="3"/>
    </row>
    <row r="56" spans="1:56" x14ac:dyDescent="0.3">
      <c r="A56" s="12"/>
      <c r="B56" s="332"/>
      <c r="C56" s="333"/>
      <c r="D56" s="340" t="s">
        <v>32</v>
      </c>
      <c r="E56" s="340"/>
      <c r="F56" s="340"/>
      <c r="G56" s="340"/>
      <c r="H56" s="340"/>
      <c r="I56" s="340"/>
      <c r="J56" s="340"/>
      <c r="K56" s="335">
        <f>Z11</f>
        <v>0</v>
      </c>
      <c r="L56" s="335"/>
      <c r="M56" s="335"/>
      <c r="N56" s="335">
        <f>IF(Modulo!$H$15="SI",Modulo!AD11-2,IF(Modulo!AD11&gt;1150,Modulo!AD11,IF(Modulo!AD11&lt;1151,Modulo!AD11-2, "")))</f>
        <v>-2</v>
      </c>
      <c r="O56" s="335"/>
      <c r="P56" s="335"/>
      <c r="Q56" s="335"/>
      <c r="R56" s="335"/>
      <c r="S56" s="335"/>
      <c r="T56" s="335" t="s">
        <v>96</v>
      </c>
      <c r="U56" s="335"/>
      <c r="V56" s="335"/>
      <c r="W56" s="335"/>
      <c r="X56" s="335"/>
      <c r="Y56" s="336"/>
      <c r="Z56" s="12"/>
      <c r="AA56" s="332"/>
      <c r="AB56" s="333"/>
      <c r="AC56" s="340" t="s">
        <v>32</v>
      </c>
      <c r="AD56" s="340"/>
      <c r="AE56" s="340"/>
      <c r="AF56" s="340"/>
      <c r="AG56" s="340"/>
      <c r="AH56" s="340"/>
      <c r="AI56" s="340"/>
      <c r="AJ56" s="335">
        <f>Z14</f>
        <v>0</v>
      </c>
      <c r="AK56" s="335"/>
      <c r="AL56" s="335"/>
      <c r="AM56" s="335">
        <f>IF(Modulo!$H$15="SI",Modulo!AD14-2,IF(Modulo!AD14&gt;1150,Modulo!AD14,IF(Modulo!AD14&lt;1151,Modulo!AD14-2, "")))</f>
        <v>-2</v>
      </c>
      <c r="AN56" s="335"/>
      <c r="AO56" s="335"/>
      <c r="AP56" s="335"/>
      <c r="AQ56" s="335"/>
      <c r="AR56" s="335"/>
      <c r="AS56" s="335" t="s">
        <v>96</v>
      </c>
      <c r="AT56" s="335"/>
      <c r="AU56" s="335"/>
      <c r="AV56" s="335"/>
      <c r="AW56" s="335"/>
      <c r="AX56" s="336"/>
      <c r="AY56" s="14"/>
      <c r="AZ56" s="3"/>
      <c r="BA56" s="3"/>
      <c r="BB56" s="3"/>
      <c r="BC56" s="3"/>
      <c r="BD56" s="3"/>
    </row>
    <row r="57" spans="1:56" ht="14.4" customHeight="1" x14ac:dyDescent="0.3">
      <c r="A57" s="12"/>
      <c r="B57" s="332"/>
      <c r="C57" s="333"/>
      <c r="D57" s="340" t="s">
        <v>93</v>
      </c>
      <c r="E57" s="340"/>
      <c r="F57" s="340"/>
      <c r="G57" s="340"/>
      <c r="H57" s="340"/>
      <c r="I57" s="340"/>
      <c r="J57" s="340"/>
      <c r="K57" s="335">
        <f>Z11*2</f>
        <v>0</v>
      </c>
      <c r="L57" s="335"/>
      <c r="M57" s="335"/>
      <c r="N57" s="335">
        <f>IF(AH11&lt;&gt;"",AH11-46,"")</f>
        <v>-46</v>
      </c>
      <c r="O57" s="335"/>
      <c r="P57" s="335"/>
      <c r="Q57" s="335"/>
      <c r="R57" s="335"/>
      <c r="S57" s="335"/>
      <c r="T57" s="335" t="s">
        <v>96</v>
      </c>
      <c r="U57" s="335"/>
      <c r="V57" s="335"/>
      <c r="W57" s="335"/>
      <c r="X57" s="335"/>
      <c r="Y57" s="336"/>
      <c r="Z57" s="12"/>
      <c r="AA57" s="332"/>
      <c r="AB57" s="333"/>
      <c r="AC57" s="340" t="s">
        <v>93</v>
      </c>
      <c r="AD57" s="340"/>
      <c r="AE57" s="340"/>
      <c r="AF57" s="340"/>
      <c r="AG57" s="340"/>
      <c r="AH57" s="340"/>
      <c r="AI57" s="340"/>
      <c r="AJ57" s="335">
        <f>Z14*2</f>
        <v>0</v>
      </c>
      <c r="AK57" s="335"/>
      <c r="AL57" s="335"/>
      <c r="AM57" s="335">
        <f>IF(AH14&lt;&gt;"",AH14-46,"")</f>
        <v>-46</v>
      </c>
      <c r="AN57" s="335"/>
      <c r="AO57" s="335"/>
      <c r="AP57" s="335"/>
      <c r="AQ57" s="335"/>
      <c r="AR57" s="335"/>
      <c r="AS57" s="335" t="s">
        <v>96</v>
      </c>
      <c r="AT57" s="335"/>
      <c r="AU57" s="335"/>
      <c r="AV57" s="335"/>
      <c r="AW57" s="335"/>
      <c r="AX57" s="336"/>
      <c r="AY57" s="14"/>
      <c r="AZ57" s="3"/>
      <c r="BA57" s="3"/>
      <c r="BB57" s="3"/>
      <c r="BC57" s="3"/>
      <c r="BD57" s="3"/>
    </row>
    <row r="58" spans="1:56" ht="14.4" customHeight="1" x14ac:dyDescent="0.3">
      <c r="A58" s="12"/>
      <c r="B58" s="332"/>
      <c r="C58" s="333"/>
      <c r="D58" s="340" t="s">
        <v>75</v>
      </c>
      <c r="E58" s="340"/>
      <c r="F58" s="340"/>
      <c r="G58" s="340"/>
      <c r="H58" s="340"/>
      <c r="I58" s="340"/>
      <c r="J58" s="340"/>
      <c r="K58" s="335">
        <f>Z11*2</f>
        <v>0</v>
      </c>
      <c r="L58" s="335"/>
      <c r="M58" s="335"/>
      <c r="N58" s="335">
        <f>IF(AD11&lt;&gt;"",AD11-12,"")</f>
        <v>-12</v>
      </c>
      <c r="O58" s="335"/>
      <c r="P58" s="335"/>
      <c r="Q58" s="335"/>
      <c r="R58" s="335"/>
      <c r="S58" s="335"/>
      <c r="T58" s="333" t="s">
        <v>96</v>
      </c>
      <c r="U58" s="333"/>
      <c r="V58" s="333"/>
      <c r="W58" s="333"/>
      <c r="X58" s="333"/>
      <c r="Y58" s="341"/>
      <c r="Z58" s="12"/>
      <c r="AA58" s="332"/>
      <c r="AB58" s="333"/>
      <c r="AC58" s="340" t="s">
        <v>75</v>
      </c>
      <c r="AD58" s="340"/>
      <c r="AE58" s="340"/>
      <c r="AF58" s="340"/>
      <c r="AG58" s="340"/>
      <c r="AH58" s="340"/>
      <c r="AI58" s="340"/>
      <c r="AJ58" s="335">
        <f>Z14*2</f>
        <v>0</v>
      </c>
      <c r="AK58" s="335"/>
      <c r="AL58" s="335"/>
      <c r="AM58" s="335">
        <f>IF(AD14&lt;&gt;"",AD14-12,"")</f>
        <v>-12</v>
      </c>
      <c r="AN58" s="335"/>
      <c r="AO58" s="335"/>
      <c r="AP58" s="335"/>
      <c r="AQ58" s="335"/>
      <c r="AR58" s="335"/>
      <c r="AS58" s="333" t="s">
        <v>96</v>
      </c>
      <c r="AT58" s="333"/>
      <c r="AU58" s="333"/>
      <c r="AV58" s="333"/>
      <c r="AW58" s="333"/>
      <c r="AX58" s="341"/>
      <c r="AY58" s="14"/>
      <c r="AZ58" s="3"/>
      <c r="BA58" s="3"/>
      <c r="BB58" s="3"/>
      <c r="BC58" s="3"/>
      <c r="BD58" s="3"/>
    </row>
    <row r="59" spans="1:56" x14ac:dyDescent="0.3">
      <c r="A59" s="12"/>
      <c r="B59" s="332"/>
      <c r="C59" s="333"/>
      <c r="D59" s="340" t="s">
        <v>75</v>
      </c>
      <c r="E59" s="340"/>
      <c r="F59" s="340"/>
      <c r="G59" s="340"/>
      <c r="H59" s="340"/>
      <c r="I59" s="340"/>
      <c r="J59" s="340"/>
      <c r="K59" s="335">
        <f>Z11*2</f>
        <v>0</v>
      </c>
      <c r="L59" s="335"/>
      <c r="M59" s="335"/>
      <c r="N59" s="335">
        <f>IF(AH11&lt;&gt;"",AH11-48,"")</f>
        <v>-48</v>
      </c>
      <c r="O59" s="335"/>
      <c r="P59" s="335"/>
      <c r="Q59" s="335"/>
      <c r="R59" s="335"/>
      <c r="S59" s="335"/>
      <c r="T59" s="335" t="s">
        <v>96</v>
      </c>
      <c r="U59" s="335"/>
      <c r="V59" s="335"/>
      <c r="W59" s="335"/>
      <c r="X59" s="335"/>
      <c r="Y59" s="336"/>
      <c r="Z59" s="12"/>
      <c r="AA59" s="332"/>
      <c r="AB59" s="333"/>
      <c r="AC59" s="340" t="s">
        <v>75</v>
      </c>
      <c r="AD59" s="340"/>
      <c r="AE59" s="340"/>
      <c r="AF59" s="340"/>
      <c r="AG59" s="340"/>
      <c r="AH59" s="340"/>
      <c r="AI59" s="340"/>
      <c r="AJ59" s="335">
        <f>Z14*2</f>
        <v>0</v>
      </c>
      <c r="AK59" s="335"/>
      <c r="AL59" s="335"/>
      <c r="AM59" s="335">
        <f>IF(AH14&lt;&gt;"",AH14-48,"")</f>
        <v>-48</v>
      </c>
      <c r="AN59" s="335"/>
      <c r="AO59" s="335"/>
      <c r="AP59" s="335"/>
      <c r="AQ59" s="335"/>
      <c r="AR59" s="335"/>
      <c r="AS59" s="335" t="s">
        <v>96</v>
      </c>
      <c r="AT59" s="335"/>
      <c r="AU59" s="335"/>
      <c r="AV59" s="335"/>
      <c r="AW59" s="335"/>
      <c r="AX59" s="336"/>
      <c r="AY59" s="14"/>
      <c r="AZ59" s="3"/>
      <c r="BA59" s="3"/>
      <c r="BB59" s="3"/>
      <c r="BC59" s="3"/>
      <c r="BD59" s="3"/>
    </row>
    <row r="60" spans="1:56" ht="14.4" customHeight="1" x14ac:dyDescent="0.3">
      <c r="A60" s="12"/>
      <c r="B60" s="332"/>
      <c r="C60" s="333"/>
      <c r="D60" s="340" t="s">
        <v>62</v>
      </c>
      <c r="E60" s="340"/>
      <c r="F60" s="340"/>
      <c r="G60" s="340"/>
      <c r="H60" s="340"/>
      <c r="I60" s="340"/>
      <c r="J60" s="340"/>
      <c r="K60" s="335">
        <f>AP11*Z11</f>
        <v>0</v>
      </c>
      <c r="L60" s="335"/>
      <c r="M60" s="335"/>
      <c r="N60" s="344" t="s">
        <v>63</v>
      </c>
      <c r="O60" s="344"/>
      <c r="P60" s="344"/>
      <c r="Q60" s="344"/>
      <c r="R60" s="344"/>
      <c r="S60" s="344"/>
      <c r="T60" s="335">
        <f>AL11</f>
        <v>0</v>
      </c>
      <c r="U60" s="335"/>
      <c r="V60" s="335"/>
      <c r="W60" s="335"/>
      <c r="X60" s="335"/>
      <c r="Y60" s="336"/>
      <c r="Z60" s="12"/>
      <c r="AA60" s="332"/>
      <c r="AB60" s="333"/>
      <c r="AC60" s="340" t="s">
        <v>62</v>
      </c>
      <c r="AD60" s="340"/>
      <c r="AE60" s="340"/>
      <c r="AF60" s="340"/>
      <c r="AG60" s="340"/>
      <c r="AH60" s="340"/>
      <c r="AI60" s="340"/>
      <c r="AJ60" s="335">
        <f>AP14*Z14</f>
        <v>0</v>
      </c>
      <c r="AK60" s="335"/>
      <c r="AL60" s="335"/>
      <c r="AM60" s="345" t="s">
        <v>63</v>
      </c>
      <c r="AN60" s="345"/>
      <c r="AO60" s="345"/>
      <c r="AP60" s="345"/>
      <c r="AQ60" s="345"/>
      <c r="AR60" s="345"/>
      <c r="AS60" s="335">
        <f>AL14</f>
        <v>0</v>
      </c>
      <c r="AT60" s="335"/>
      <c r="AU60" s="335"/>
      <c r="AV60" s="335"/>
      <c r="AW60" s="335"/>
      <c r="AX60" s="336"/>
      <c r="AY60" s="14"/>
      <c r="AZ60" s="3"/>
      <c r="BA60" s="3"/>
      <c r="BB60" s="3"/>
      <c r="BC60" s="3"/>
      <c r="BD60" s="3"/>
    </row>
    <row r="61" spans="1:56" ht="14.4" customHeight="1" x14ac:dyDescent="0.3">
      <c r="A61" s="12"/>
      <c r="B61" s="332"/>
      <c r="C61" s="333"/>
      <c r="D61" s="340" t="s">
        <v>29</v>
      </c>
      <c r="E61" s="340"/>
      <c r="F61" s="340"/>
      <c r="G61" s="340"/>
      <c r="H61" s="340"/>
      <c r="I61" s="340"/>
      <c r="J61" s="340"/>
      <c r="K61" s="342">
        <f>IF(H13&lt;&gt;"",H13,"")</f>
        <v>0</v>
      </c>
      <c r="L61" s="342"/>
      <c r="M61" s="342"/>
      <c r="N61" s="342"/>
      <c r="O61" s="342"/>
      <c r="P61" s="342"/>
      <c r="Q61" s="342"/>
      <c r="R61" s="342"/>
      <c r="S61" s="342"/>
      <c r="T61" s="342"/>
      <c r="U61" s="342"/>
      <c r="V61" s="342"/>
      <c r="W61" s="342"/>
      <c r="X61" s="342"/>
      <c r="Y61" s="343"/>
      <c r="Z61" s="12"/>
      <c r="AA61" s="332"/>
      <c r="AB61" s="333"/>
      <c r="AC61" s="340" t="s">
        <v>29</v>
      </c>
      <c r="AD61" s="340"/>
      <c r="AE61" s="340"/>
      <c r="AF61" s="340"/>
      <c r="AG61" s="340"/>
      <c r="AH61" s="340"/>
      <c r="AI61" s="340"/>
      <c r="AJ61" s="342">
        <f>IF(H13&lt;&gt;"",H13,"")</f>
        <v>0</v>
      </c>
      <c r="AK61" s="342"/>
      <c r="AL61" s="342"/>
      <c r="AM61" s="342"/>
      <c r="AN61" s="342"/>
      <c r="AO61" s="342"/>
      <c r="AP61" s="342"/>
      <c r="AQ61" s="342"/>
      <c r="AR61" s="342"/>
      <c r="AS61" s="342"/>
      <c r="AT61" s="342"/>
      <c r="AU61" s="342"/>
      <c r="AV61" s="342"/>
      <c r="AW61" s="342"/>
      <c r="AX61" s="343"/>
      <c r="AY61" s="14"/>
      <c r="AZ61" s="3"/>
      <c r="BA61" s="3"/>
      <c r="BB61" s="3"/>
      <c r="BC61" s="3"/>
      <c r="BD61" s="3"/>
    </row>
    <row r="62" spans="1:56" x14ac:dyDescent="0.3">
      <c r="A62" s="12"/>
      <c r="B62" s="332"/>
      <c r="C62" s="333"/>
      <c r="D62" s="340" t="s">
        <v>30</v>
      </c>
      <c r="E62" s="340"/>
      <c r="F62" s="340"/>
      <c r="G62" s="340"/>
      <c r="H62" s="340"/>
      <c r="I62" s="340"/>
      <c r="J62" s="340"/>
      <c r="K62" s="346">
        <f>H14</f>
        <v>0</v>
      </c>
      <c r="L62" s="346"/>
      <c r="M62" s="346"/>
      <c r="N62" s="346"/>
      <c r="O62" s="346"/>
      <c r="P62" s="346"/>
      <c r="Q62" s="346"/>
      <c r="R62" s="346"/>
      <c r="S62" s="333">
        <f>IF(AD11&lt;&gt;"",AD11-13,"")</f>
        <v>-13</v>
      </c>
      <c r="T62" s="333"/>
      <c r="U62" s="333"/>
      <c r="V62" s="39" t="s">
        <v>81</v>
      </c>
      <c r="W62" s="333">
        <f>IF(AH11&lt;&gt;"",AH11-33,"")</f>
        <v>-33</v>
      </c>
      <c r="X62" s="333"/>
      <c r="Y62" s="341"/>
      <c r="Z62" s="12"/>
      <c r="AA62" s="332"/>
      <c r="AB62" s="333"/>
      <c r="AC62" s="340" t="s">
        <v>30</v>
      </c>
      <c r="AD62" s="340"/>
      <c r="AE62" s="340"/>
      <c r="AF62" s="340"/>
      <c r="AG62" s="340"/>
      <c r="AH62" s="340"/>
      <c r="AI62" s="340"/>
      <c r="AJ62" s="346">
        <f>H14</f>
        <v>0</v>
      </c>
      <c r="AK62" s="346"/>
      <c r="AL62" s="346"/>
      <c r="AM62" s="346"/>
      <c r="AN62" s="346"/>
      <c r="AO62" s="346"/>
      <c r="AP62" s="346"/>
      <c r="AQ62" s="346"/>
      <c r="AR62" s="333">
        <f>IF(AD14&lt;&gt;"",AD14-13,"")</f>
        <v>-13</v>
      </c>
      <c r="AS62" s="333"/>
      <c r="AT62" s="333"/>
      <c r="AU62" s="39" t="s">
        <v>81</v>
      </c>
      <c r="AV62" s="333">
        <f>IF(AH14&lt;&gt;"",AH14-33,"")</f>
        <v>-33</v>
      </c>
      <c r="AW62" s="333"/>
      <c r="AX62" s="341"/>
      <c r="AY62" s="14"/>
      <c r="AZ62" s="3"/>
      <c r="BA62" s="3"/>
      <c r="BB62" s="3"/>
      <c r="BC62" s="3"/>
      <c r="BD62" s="3"/>
    </row>
    <row r="63" spans="1:56" ht="15" thickBot="1" x14ac:dyDescent="0.35">
      <c r="A63" s="12"/>
      <c r="B63" s="347"/>
      <c r="C63" s="348"/>
      <c r="D63" s="349" t="s">
        <v>113</v>
      </c>
      <c r="E63" s="349"/>
      <c r="F63" s="349"/>
      <c r="G63" s="349"/>
      <c r="H63" s="349"/>
      <c r="I63" s="349"/>
      <c r="J63" s="349"/>
      <c r="K63" s="350" t="str">
        <f>IF(OR(Modulo!AD11&lt;=1150,Modulo!H15="SI"),"SI","NO")</f>
        <v>SI</v>
      </c>
      <c r="L63" s="351"/>
      <c r="M63" s="351"/>
      <c r="N63" s="351"/>
      <c r="O63" s="351"/>
      <c r="P63" s="351"/>
      <c r="Q63" s="351"/>
      <c r="R63" s="351"/>
      <c r="S63" s="351"/>
      <c r="T63" s="351"/>
      <c r="U63" s="351"/>
      <c r="V63" s="351"/>
      <c r="W63" s="351"/>
      <c r="X63" s="351"/>
      <c r="Y63" s="352"/>
      <c r="Z63" s="12"/>
      <c r="AA63" s="347"/>
      <c r="AB63" s="348"/>
      <c r="AC63" s="349" t="s">
        <v>113</v>
      </c>
      <c r="AD63" s="349"/>
      <c r="AE63" s="349"/>
      <c r="AF63" s="349"/>
      <c r="AG63" s="349"/>
      <c r="AH63" s="349"/>
      <c r="AI63" s="349"/>
      <c r="AJ63" s="350" t="str">
        <f>IF(OR(Modulo!AD14&lt;=1150,Modulo!H15="SI"),"SI","NO")</f>
        <v>SI</v>
      </c>
      <c r="AK63" s="351"/>
      <c r="AL63" s="351"/>
      <c r="AM63" s="351"/>
      <c r="AN63" s="351"/>
      <c r="AO63" s="351"/>
      <c r="AP63" s="351"/>
      <c r="AQ63" s="351"/>
      <c r="AR63" s="351"/>
      <c r="AS63" s="351"/>
      <c r="AT63" s="351"/>
      <c r="AU63" s="351"/>
      <c r="AV63" s="351"/>
      <c r="AW63" s="351"/>
      <c r="AX63" s="352"/>
      <c r="AY63" s="14"/>
      <c r="AZ63" s="3"/>
      <c r="BA63" s="3"/>
      <c r="BB63" s="3"/>
      <c r="BC63" s="3"/>
      <c r="BD63" s="3"/>
    </row>
    <row r="64" spans="1:56" ht="15.6" x14ac:dyDescent="0.3">
      <c r="A64" s="11" t="s">
        <v>78</v>
      </c>
      <c r="B64" s="301" t="s">
        <v>102</v>
      </c>
      <c r="C64" s="302"/>
      <c r="D64" s="303" t="s">
        <v>34</v>
      </c>
      <c r="E64" s="303"/>
      <c r="F64" s="303"/>
      <c r="G64" s="303"/>
      <c r="H64" s="303"/>
      <c r="I64" s="303"/>
      <c r="J64" s="303"/>
      <c r="K64" s="302" t="s">
        <v>28</v>
      </c>
      <c r="L64" s="302"/>
      <c r="M64" s="302"/>
      <c r="N64" s="302" t="s">
        <v>94</v>
      </c>
      <c r="O64" s="302"/>
      <c r="P64" s="302"/>
      <c r="Q64" s="302"/>
      <c r="R64" s="302"/>
      <c r="S64" s="302"/>
      <c r="T64" s="304" t="s">
        <v>95</v>
      </c>
      <c r="U64" s="304"/>
      <c r="V64" s="304"/>
      <c r="W64" s="304"/>
      <c r="X64" s="304"/>
      <c r="Y64" s="305"/>
      <c r="Z64" s="11" t="s">
        <v>82</v>
      </c>
      <c r="AA64" s="301" t="s">
        <v>102</v>
      </c>
      <c r="AB64" s="302"/>
      <c r="AC64" s="303" t="s">
        <v>34</v>
      </c>
      <c r="AD64" s="303"/>
      <c r="AE64" s="303"/>
      <c r="AF64" s="303"/>
      <c r="AG64" s="303"/>
      <c r="AH64" s="303"/>
      <c r="AI64" s="303"/>
      <c r="AJ64" s="302" t="s">
        <v>28</v>
      </c>
      <c r="AK64" s="302"/>
      <c r="AL64" s="302"/>
      <c r="AM64" s="302" t="s">
        <v>94</v>
      </c>
      <c r="AN64" s="302"/>
      <c r="AO64" s="302"/>
      <c r="AP64" s="302"/>
      <c r="AQ64" s="302"/>
      <c r="AR64" s="302"/>
      <c r="AS64" s="304" t="s">
        <v>95</v>
      </c>
      <c r="AT64" s="304"/>
      <c r="AU64" s="304"/>
      <c r="AV64" s="304"/>
      <c r="AW64" s="304"/>
      <c r="AX64" s="305"/>
      <c r="AY64" s="14"/>
      <c r="AZ64" s="3"/>
      <c r="BA64" s="3"/>
      <c r="BB64" s="3"/>
      <c r="BC64" s="3"/>
      <c r="BD64" s="3"/>
    </row>
    <row r="65" spans="1:65" x14ac:dyDescent="0.3">
      <c r="A65" s="12"/>
      <c r="B65" s="313"/>
      <c r="C65" s="314"/>
      <c r="D65" s="319" t="s">
        <v>31</v>
      </c>
      <c r="E65" s="319"/>
      <c r="F65" s="319"/>
      <c r="G65" s="319"/>
      <c r="H65" s="319"/>
      <c r="I65" s="319"/>
      <c r="J65" s="319"/>
      <c r="K65" s="306">
        <f>Z12</f>
        <v>0</v>
      </c>
      <c r="L65" s="306"/>
      <c r="M65" s="306"/>
      <c r="N65" s="306">
        <f>IF(Modulo!$H$15="SI",Modulo!AD12-2,IF(Modulo!AD12&gt;1150,Modulo!AD12,IF(Modulo!AD12&lt;1151,Modulo!AD12-2, "")))</f>
        <v>-2</v>
      </c>
      <c r="O65" s="306"/>
      <c r="P65" s="306"/>
      <c r="Q65" s="306"/>
      <c r="R65" s="306"/>
      <c r="S65" s="306"/>
      <c r="T65" s="306">
        <f>AP12</f>
        <v>2</v>
      </c>
      <c r="U65" s="306"/>
      <c r="V65" s="306"/>
      <c r="W65" s="306"/>
      <c r="X65" s="306"/>
      <c r="Y65" s="307"/>
      <c r="Z65" s="20"/>
      <c r="AA65" s="313"/>
      <c r="AB65" s="314"/>
      <c r="AC65" s="319" t="s">
        <v>31</v>
      </c>
      <c r="AD65" s="319"/>
      <c r="AE65" s="319"/>
      <c r="AF65" s="319"/>
      <c r="AG65" s="319"/>
      <c r="AH65" s="319"/>
      <c r="AI65" s="319"/>
      <c r="AJ65" s="306">
        <f>Z15</f>
        <v>0</v>
      </c>
      <c r="AK65" s="306"/>
      <c r="AL65" s="306"/>
      <c r="AM65" s="306">
        <f>IF(Modulo!$H$15="SI",Modulo!AD15-2,IF(Modulo!AD15&gt;1150,Modulo!AD15,IF(Modulo!AD15&lt;1151,Modulo!AD15-2, "")))</f>
        <v>-2</v>
      </c>
      <c r="AN65" s="306"/>
      <c r="AO65" s="306"/>
      <c r="AP65" s="306"/>
      <c r="AQ65" s="306"/>
      <c r="AR65" s="306"/>
      <c r="AS65" s="306">
        <f>AP15</f>
        <v>2</v>
      </c>
      <c r="AT65" s="306"/>
      <c r="AU65" s="306"/>
      <c r="AV65" s="306"/>
      <c r="AW65" s="306"/>
      <c r="AX65" s="307"/>
      <c r="AY65" s="14"/>
      <c r="AZ65" s="3"/>
      <c r="BA65" s="3"/>
      <c r="BB65" s="3"/>
      <c r="BC65" s="3"/>
      <c r="BD65" s="3"/>
    </row>
    <row r="66" spans="1:65" x14ac:dyDescent="0.3">
      <c r="A66" s="15"/>
      <c r="B66" s="313"/>
      <c r="C66" s="314"/>
      <c r="D66" s="315" t="s">
        <v>32</v>
      </c>
      <c r="E66" s="315"/>
      <c r="F66" s="315"/>
      <c r="G66" s="315"/>
      <c r="H66" s="315"/>
      <c r="I66" s="315"/>
      <c r="J66" s="315"/>
      <c r="K66" s="306">
        <f>Z12</f>
        <v>0</v>
      </c>
      <c r="L66" s="306"/>
      <c r="M66" s="306"/>
      <c r="N66" s="306">
        <f>IF(Modulo!$H$15="SI",Modulo!AD12-2,IF(Modulo!AD12&gt;1150,Modulo!AD12,IF(Modulo!AD12&lt;1151,Modulo!AD12-2, "")))</f>
        <v>-2</v>
      </c>
      <c r="O66" s="306"/>
      <c r="P66" s="306"/>
      <c r="Q66" s="306"/>
      <c r="R66" s="306"/>
      <c r="S66" s="306"/>
      <c r="T66" s="306" t="s">
        <v>96</v>
      </c>
      <c r="U66" s="306"/>
      <c r="V66" s="306"/>
      <c r="W66" s="306"/>
      <c r="X66" s="306"/>
      <c r="Y66" s="307"/>
      <c r="Z66" s="16"/>
      <c r="AA66" s="313"/>
      <c r="AB66" s="314"/>
      <c r="AC66" s="315" t="s">
        <v>32</v>
      </c>
      <c r="AD66" s="315"/>
      <c r="AE66" s="315"/>
      <c r="AF66" s="315"/>
      <c r="AG66" s="315"/>
      <c r="AH66" s="315"/>
      <c r="AI66" s="315"/>
      <c r="AJ66" s="306">
        <f>Z15</f>
        <v>0</v>
      </c>
      <c r="AK66" s="306"/>
      <c r="AL66" s="306"/>
      <c r="AM66" s="306">
        <f>IF(Modulo!$H$15="SI",Modulo!AD15-2,IF(Modulo!AD15&gt;1150,Modulo!AD15,IF(Modulo!AD15&lt;1151,Modulo!AD15-2, "")))</f>
        <v>-2</v>
      </c>
      <c r="AN66" s="306"/>
      <c r="AO66" s="306"/>
      <c r="AP66" s="306"/>
      <c r="AQ66" s="306"/>
      <c r="AR66" s="306"/>
      <c r="AS66" s="306" t="s">
        <v>96</v>
      </c>
      <c r="AT66" s="306"/>
      <c r="AU66" s="306"/>
      <c r="AV66" s="306"/>
      <c r="AW66" s="306"/>
      <c r="AX66" s="307"/>
      <c r="AY66" s="14"/>
      <c r="AZ66" s="3"/>
      <c r="BA66" s="3"/>
      <c r="BB66" s="3"/>
      <c r="BC66" s="3"/>
      <c r="BD66" s="3"/>
    </row>
    <row r="67" spans="1:65" ht="14.4" customHeight="1" x14ac:dyDescent="0.3">
      <c r="A67" s="1"/>
      <c r="B67" s="313"/>
      <c r="C67" s="314"/>
      <c r="D67" s="315" t="s">
        <v>93</v>
      </c>
      <c r="E67" s="315"/>
      <c r="F67" s="315"/>
      <c r="G67" s="315"/>
      <c r="H67" s="315"/>
      <c r="I67" s="315"/>
      <c r="J67" s="315"/>
      <c r="K67" s="306">
        <f>Z12*2</f>
        <v>0</v>
      </c>
      <c r="L67" s="306"/>
      <c r="M67" s="306"/>
      <c r="N67" s="306">
        <f>IF(AH12&lt;&gt;"",AH12-46,"")</f>
        <v>-46</v>
      </c>
      <c r="O67" s="306"/>
      <c r="P67" s="306"/>
      <c r="Q67" s="306"/>
      <c r="R67" s="306"/>
      <c r="S67" s="306"/>
      <c r="T67" s="306" t="s">
        <v>96</v>
      </c>
      <c r="U67" s="306"/>
      <c r="V67" s="306"/>
      <c r="W67" s="306"/>
      <c r="X67" s="306"/>
      <c r="Y67" s="307"/>
      <c r="Z67" s="16"/>
      <c r="AA67" s="313"/>
      <c r="AB67" s="314"/>
      <c r="AC67" s="315" t="s">
        <v>93</v>
      </c>
      <c r="AD67" s="315"/>
      <c r="AE67" s="315"/>
      <c r="AF67" s="315"/>
      <c r="AG67" s="315"/>
      <c r="AH67" s="315"/>
      <c r="AI67" s="315"/>
      <c r="AJ67" s="306">
        <f>Z15*2</f>
        <v>0</v>
      </c>
      <c r="AK67" s="306"/>
      <c r="AL67" s="306"/>
      <c r="AM67" s="306">
        <f>IF(AH15&lt;&gt;"",AH15-46,"")</f>
        <v>-46</v>
      </c>
      <c r="AN67" s="306"/>
      <c r="AO67" s="306"/>
      <c r="AP67" s="306"/>
      <c r="AQ67" s="306"/>
      <c r="AR67" s="306"/>
      <c r="AS67" s="306" t="s">
        <v>96</v>
      </c>
      <c r="AT67" s="306"/>
      <c r="AU67" s="306"/>
      <c r="AV67" s="306"/>
      <c r="AW67" s="306"/>
      <c r="AX67" s="307"/>
      <c r="AY67" s="14"/>
      <c r="AZ67" s="3"/>
      <c r="BA67" s="3"/>
      <c r="BB67" s="3"/>
      <c r="BC67" s="3"/>
      <c r="BD67" s="3"/>
      <c r="BM67" s="18"/>
    </row>
    <row r="68" spans="1:65" ht="14.4" customHeight="1" x14ac:dyDescent="0.3">
      <c r="A68" s="1"/>
      <c r="B68" s="313"/>
      <c r="C68" s="314"/>
      <c r="D68" s="315" t="s">
        <v>75</v>
      </c>
      <c r="E68" s="315"/>
      <c r="F68" s="315"/>
      <c r="G68" s="315"/>
      <c r="H68" s="315"/>
      <c r="I68" s="315"/>
      <c r="J68" s="315"/>
      <c r="K68" s="306">
        <f>Z12*2</f>
        <v>0</v>
      </c>
      <c r="L68" s="306"/>
      <c r="M68" s="306"/>
      <c r="N68" s="306">
        <f>IF(AD12&lt;&gt;"",AD12-12,"")</f>
        <v>-12</v>
      </c>
      <c r="O68" s="306"/>
      <c r="P68" s="306"/>
      <c r="Q68" s="306"/>
      <c r="R68" s="306"/>
      <c r="S68" s="306"/>
      <c r="T68" s="314" t="s">
        <v>96</v>
      </c>
      <c r="U68" s="314"/>
      <c r="V68" s="314"/>
      <c r="W68" s="314"/>
      <c r="X68" s="314"/>
      <c r="Y68" s="321"/>
      <c r="Z68" s="16"/>
      <c r="AA68" s="313"/>
      <c r="AB68" s="314"/>
      <c r="AC68" s="315" t="s">
        <v>75</v>
      </c>
      <c r="AD68" s="315"/>
      <c r="AE68" s="315"/>
      <c r="AF68" s="315"/>
      <c r="AG68" s="315"/>
      <c r="AH68" s="315"/>
      <c r="AI68" s="315"/>
      <c r="AJ68" s="306">
        <f>Z15*2</f>
        <v>0</v>
      </c>
      <c r="AK68" s="306"/>
      <c r="AL68" s="306"/>
      <c r="AM68" s="306">
        <f>IF(AD15&lt;&gt;"",AD15-12,"")</f>
        <v>-12</v>
      </c>
      <c r="AN68" s="306"/>
      <c r="AO68" s="306"/>
      <c r="AP68" s="306"/>
      <c r="AQ68" s="306"/>
      <c r="AR68" s="306"/>
      <c r="AS68" s="314" t="s">
        <v>96</v>
      </c>
      <c r="AT68" s="314"/>
      <c r="AU68" s="314"/>
      <c r="AV68" s="314"/>
      <c r="AW68" s="314"/>
      <c r="AX68" s="321"/>
      <c r="AY68" s="14"/>
      <c r="AZ68" s="3"/>
      <c r="BA68" s="3"/>
      <c r="BB68" s="3"/>
      <c r="BC68" s="3"/>
      <c r="BD68" s="3"/>
    </row>
    <row r="69" spans="1:65" x14ac:dyDescent="0.3">
      <c r="A69" s="1"/>
      <c r="B69" s="313"/>
      <c r="C69" s="314"/>
      <c r="D69" s="315" t="s">
        <v>75</v>
      </c>
      <c r="E69" s="315"/>
      <c r="F69" s="315"/>
      <c r="G69" s="315"/>
      <c r="H69" s="315"/>
      <c r="I69" s="315"/>
      <c r="J69" s="315"/>
      <c r="K69" s="306">
        <f>Z12*2</f>
        <v>0</v>
      </c>
      <c r="L69" s="306"/>
      <c r="M69" s="306"/>
      <c r="N69" s="306">
        <f>IF(AH12&lt;&gt;"",AH12-48,"")</f>
        <v>-48</v>
      </c>
      <c r="O69" s="306"/>
      <c r="P69" s="306"/>
      <c r="Q69" s="306"/>
      <c r="R69" s="306"/>
      <c r="S69" s="306"/>
      <c r="T69" s="306" t="s">
        <v>96</v>
      </c>
      <c r="U69" s="306"/>
      <c r="V69" s="306"/>
      <c r="W69" s="306"/>
      <c r="X69" s="306"/>
      <c r="Y69" s="307"/>
      <c r="Z69" s="16"/>
      <c r="AA69" s="313"/>
      <c r="AB69" s="314"/>
      <c r="AC69" s="315" t="s">
        <v>75</v>
      </c>
      <c r="AD69" s="315"/>
      <c r="AE69" s="315"/>
      <c r="AF69" s="315"/>
      <c r="AG69" s="315"/>
      <c r="AH69" s="315"/>
      <c r="AI69" s="315"/>
      <c r="AJ69" s="306">
        <f>Z15*2</f>
        <v>0</v>
      </c>
      <c r="AK69" s="306"/>
      <c r="AL69" s="306"/>
      <c r="AM69" s="306">
        <f>IF(AH15&lt;&gt;"",AH15-48,"")</f>
        <v>-48</v>
      </c>
      <c r="AN69" s="306"/>
      <c r="AO69" s="306"/>
      <c r="AP69" s="306"/>
      <c r="AQ69" s="306"/>
      <c r="AR69" s="306"/>
      <c r="AS69" s="306" t="s">
        <v>96</v>
      </c>
      <c r="AT69" s="306"/>
      <c r="AU69" s="306"/>
      <c r="AV69" s="306"/>
      <c r="AW69" s="306"/>
      <c r="AX69" s="307"/>
      <c r="AY69" s="14"/>
      <c r="AZ69" s="3"/>
      <c r="BA69" s="3"/>
      <c r="BB69" s="3"/>
      <c r="BC69" s="3"/>
      <c r="BD69" s="3"/>
    </row>
    <row r="70" spans="1:65" ht="14.4" customHeight="1" x14ac:dyDescent="0.3">
      <c r="A70" s="1"/>
      <c r="B70" s="313"/>
      <c r="C70" s="314"/>
      <c r="D70" s="315" t="s">
        <v>62</v>
      </c>
      <c r="E70" s="315"/>
      <c r="F70" s="315"/>
      <c r="G70" s="315"/>
      <c r="H70" s="315"/>
      <c r="I70" s="315"/>
      <c r="J70" s="315"/>
      <c r="K70" s="306">
        <f>AP12*Z12</f>
        <v>0</v>
      </c>
      <c r="L70" s="306"/>
      <c r="M70" s="306"/>
      <c r="N70" s="323" t="s">
        <v>63</v>
      </c>
      <c r="O70" s="323"/>
      <c r="P70" s="323"/>
      <c r="Q70" s="323"/>
      <c r="R70" s="323"/>
      <c r="S70" s="323"/>
      <c r="T70" s="306">
        <f>AL12</f>
        <v>0</v>
      </c>
      <c r="U70" s="306"/>
      <c r="V70" s="306"/>
      <c r="W70" s="306"/>
      <c r="X70" s="306"/>
      <c r="Y70" s="307"/>
      <c r="Z70" s="16"/>
      <c r="AA70" s="313"/>
      <c r="AB70" s="314"/>
      <c r="AC70" s="315" t="s">
        <v>62</v>
      </c>
      <c r="AD70" s="315"/>
      <c r="AE70" s="315"/>
      <c r="AF70" s="315"/>
      <c r="AG70" s="315"/>
      <c r="AH70" s="315"/>
      <c r="AI70" s="315"/>
      <c r="AJ70" s="306">
        <f>AP15*Z15</f>
        <v>0</v>
      </c>
      <c r="AK70" s="306"/>
      <c r="AL70" s="306"/>
      <c r="AM70" s="353" t="s">
        <v>63</v>
      </c>
      <c r="AN70" s="353"/>
      <c r="AO70" s="353"/>
      <c r="AP70" s="353"/>
      <c r="AQ70" s="353"/>
      <c r="AR70" s="353"/>
      <c r="AS70" s="306">
        <f>AL15</f>
        <v>0</v>
      </c>
      <c r="AT70" s="306"/>
      <c r="AU70" s="306"/>
      <c r="AV70" s="306"/>
      <c r="AW70" s="306"/>
      <c r="AX70" s="307"/>
      <c r="AY70" s="14"/>
      <c r="AZ70" s="3"/>
      <c r="BA70" s="3"/>
      <c r="BB70" s="3"/>
      <c r="BC70" s="3"/>
      <c r="BD70" s="3"/>
    </row>
    <row r="71" spans="1:65" ht="14.4" customHeight="1" x14ac:dyDescent="0.3">
      <c r="A71" s="1"/>
      <c r="B71" s="313"/>
      <c r="C71" s="314"/>
      <c r="D71" s="315" t="s">
        <v>29</v>
      </c>
      <c r="E71" s="315"/>
      <c r="F71" s="315"/>
      <c r="G71" s="315"/>
      <c r="H71" s="315"/>
      <c r="I71" s="315"/>
      <c r="J71" s="315"/>
      <c r="K71" s="326">
        <f>IF(H13&lt;&gt;"",H13,"")</f>
        <v>0</v>
      </c>
      <c r="L71" s="326"/>
      <c r="M71" s="326"/>
      <c r="N71" s="326"/>
      <c r="O71" s="326"/>
      <c r="P71" s="326"/>
      <c r="Q71" s="326"/>
      <c r="R71" s="326"/>
      <c r="S71" s="326"/>
      <c r="T71" s="326"/>
      <c r="U71" s="326"/>
      <c r="V71" s="326"/>
      <c r="W71" s="326"/>
      <c r="X71" s="326"/>
      <c r="Y71" s="327"/>
      <c r="Z71" s="16"/>
      <c r="AA71" s="313"/>
      <c r="AB71" s="314"/>
      <c r="AC71" s="315" t="s">
        <v>29</v>
      </c>
      <c r="AD71" s="315"/>
      <c r="AE71" s="315"/>
      <c r="AF71" s="315"/>
      <c r="AG71" s="315"/>
      <c r="AH71" s="315"/>
      <c r="AI71" s="315"/>
      <c r="AJ71" s="326">
        <f>IF(H13&lt;&gt;"",H13,"")</f>
        <v>0</v>
      </c>
      <c r="AK71" s="326"/>
      <c r="AL71" s="326"/>
      <c r="AM71" s="326"/>
      <c r="AN71" s="326"/>
      <c r="AO71" s="326"/>
      <c r="AP71" s="326"/>
      <c r="AQ71" s="326"/>
      <c r="AR71" s="326"/>
      <c r="AS71" s="326"/>
      <c r="AT71" s="326"/>
      <c r="AU71" s="326"/>
      <c r="AV71" s="326"/>
      <c r="AW71" s="326"/>
      <c r="AX71" s="327"/>
      <c r="AY71" s="14"/>
      <c r="AZ71" s="3"/>
      <c r="BA71" s="3"/>
      <c r="BB71" s="3"/>
      <c r="BC71" s="3"/>
      <c r="BD71" s="3"/>
    </row>
    <row r="72" spans="1:65" x14ac:dyDescent="0.3">
      <c r="A72" s="1"/>
      <c r="B72" s="313"/>
      <c r="C72" s="314"/>
      <c r="D72" s="315" t="s">
        <v>30</v>
      </c>
      <c r="E72" s="315"/>
      <c r="F72" s="315"/>
      <c r="G72" s="315"/>
      <c r="H72" s="315"/>
      <c r="I72" s="315"/>
      <c r="J72" s="315"/>
      <c r="K72" s="355">
        <f>H14</f>
        <v>0</v>
      </c>
      <c r="L72" s="355"/>
      <c r="M72" s="355"/>
      <c r="N72" s="355"/>
      <c r="O72" s="355"/>
      <c r="P72" s="355"/>
      <c r="Q72" s="355"/>
      <c r="R72" s="355"/>
      <c r="S72" s="314">
        <f>IF(AD12&lt;&gt;"",AD12-13,"")</f>
        <v>-13</v>
      </c>
      <c r="T72" s="314"/>
      <c r="U72" s="314"/>
      <c r="V72" s="243" t="s">
        <v>81</v>
      </c>
      <c r="W72" s="314">
        <f>IF(AH12&lt;&gt;"",AH12-33,"")</f>
        <v>-33</v>
      </c>
      <c r="X72" s="314"/>
      <c r="Y72" s="321"/>
      <c r="Z72" s="16"/>
      <c r="AA72" s="313"/>
      <c r="AB72" s="314"/>
      <c r="AC72" s="315" t="s">
        <v>30</v>
      </c>
      <c r="AD72" s="315"/>
      <c r="AE72" s="315"/>
      <c r="AF72" s="315"/>
      <c r="AG72" s="315"/>
      <c r="AH72" s="315"/>
      <c r="AI72" s="315"/>
      <c r="AJ72" s="329">
        <f>H14</f>
        <v>0</v>
      </c>
      <c r="AK72" s="329"/>
      <c r="AL72" s="329"/>
      <c r="AM72" s="329"/>
      <c r="AN72" s="329"/>
      <c r="AO72" s="329"/>
      <c r="AP72" s="329"/>
      <c r="AQ72" s="329"/>
      <c r="AR72" s="314">
        <f>IF(AD15&lt;&gt;"",AD15-13,"")</f>
        <v>-13</v>
      </c>
      <c r="AS72" s="314"/>
      <c r="AT72" s="314"/>
      <c r="AU72" s="243" t="s">
        <v>81</v>
      </c>
      <c r="AV72" s="314">
        <f>IF(AH15&lt;&gt;"",AH15-33,"")</f>
        <v>-33</v>
      </c>
      <c r="AW72" s="314"/>
      <c r="AX72" s="321"/>
      <c r="AY72" s="2"/>
    </row>
    <row r="73" spans="1:65" ht="14.4" customHeight="1" thickBot="1" x14ac:dyDescent="0.35">
      <c r="A73" s="1"/>
      <c r="B73" s="284"/>
      <c r="C73" s="285"/>
      <c r="D73" s="286" t="s">
        <v>113</v>
      </c>
      <c r="E73" s="286"/>
      <c r="F73" s="286"/>
      <c r="G73" s="286"/>
      <c r="H73" s="286"/>
      <c r="I73" s="286"/>
      <c r="J73" s="286"/>
      <c r="K73" s="287" t="str">
        <f>IF(OR(Modulo!AD12&lt;=1150,Modulo!H15="SI"),"SI","NO")</f>
        <v>SI</v>
      </c>
      <c r="L73" s="288"/>
      <c r="M73" s="288"/>
      <c r="N73" s="288"/>
      <c r="O73" s="288"/>
      <c r="P73" s="288"/>
      <c r="Q73" s="288"/>
      <c r="R73" s="288"/>
      <c r="S73" s="288"/>
      <c r="T73" s="288"/>
      <c r="U73" s="288"/>
      <c r="V73" s="288"/>
      <c r="W73" s="288"/>
      <c r="X73" s="288"/>
      <c r="Y73" s="289"/>
      <c r="AA73" s="284"/>
      <c r="AB73" s="285"/>
      <c r="AC73" s="286" t="s">
        <v>113</v>
      </c>
      <c r="AD73" s="286"/>
      <c r="AE73" s="286"/>
      <c r="AF73" s="286"/>
      <c r="AG73" s="286"/>
      <c r="AH73" s="286"/>
      <c r="AI73" s="286"/>
      <c r="AJ73" s="287" t="str">
        <f>IF(OR(Modulo!AD15&lt;=1150,Modulo!H15="SI"),"SI","NO")</f>
        <v>SI</v>
      </c>
      <c r="AK73" s="288"/>
      <c r="AL73" s="288"/>
      <c r="AM73" s="288"/>
      <c r="AN73" s="288"/>
      <c r="AO73" s="288"/>
      <c r="AP73" s="288"/>
      <c r="AQ73" s="288"/>
      <c r="AR73" s="288"/>
      <c r="AS73" s="288"/>
      <c r="AT73" s="288"/>
      <c r="AU73" s="288"/>
      <c r="AV73" s="288"/>
      <c r="AW73" s="288"/>
      <c r="AX73" s="289"/>
      <c r="AY73" s="2"/>
    </row>
    <row r="74" spans="1:65" ht="14.4" customHeight="1" x14ac:dyDescent="0.3">
      <c r="A74" s="1"/>
      <c r="B74" s="24"/>
      <c r="C74" s="24"/>
      <c r="D74" s="36"/>
      <c r="E74" s="36"/>
      <c r="F74" s="36"/>
      <c r="G74" s="36"/>
      <c r="H74" s="36"/>
      <c r="I74" s="36"/>
      <c r="J74" s="36"/>
      <c r="K74" s="37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AA74" s="24"/>
      <c r="AB74" s="24"/>
      <c r="AC74" s="36"/>
      <c r="AD74" s="36"/>
      <c r="AE74" s="36"/>
      <c r="AF74" s="36"/>
      <c r="AG74" s="36"/>
      <c r="AH74" s="36"/>
      <c r="AI74" s="36"/>
      <c r="AJ74" s="37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2"/>
    </row>
    <row r="75" spans="1:65" x14ac:dyDescent="0.3">
      <c r="A75" s="1"/>
      <c r="B75" s="16" t="s">
        <v>92</v>
      </c>
      <c r="E75" s="354">
        <f>Modulo!E37</f>
        <v>0</v>
      </c>
      <c r="F75" s="354"/>
      <c r="G75" s="354"/>
      <c r="H75" s="354"/>
      <c r="I75" s="354"/>
      <c r="J75" s="354"/>
      <c r="K75" s="354"/>
      <c r="L75" s="354"/>
      <c r="M75" s="354"/>
      <c r="N75" s="354"/>
      <c r="O75" s="354"/>
      <c r="P75" s="354"/>
      <c r="Q75" s="354"/>
      <c r="R75" s="354"/>
      <c r="S75" s="354"/>
      <c r="T75" s="354"/>
      <c r="U75" s="354"/>
      <c r="V75" s="354"/>
      <c r="W75" s="354"/>
      <c r="X75" s="354"/>
      <c r="Y75" s="354"/>
      <c r="Z75" s="354"/>
      <c r="AA75" s="354"/>
      <c r="AB75" s="354"/>
      <c r="AC75" s="354"/>
      <c r="AD75" s="354"/>
      <c r="AE75" s="354"/>
      <c r="AF75" s="354"/>
      <c r="AG75" s="354"/>
      <c r="AH75" s="354"/>
      <c r="AI75" s="354"/>
      <c r="AJ75" s="354"/>
      <c r="AK75" s="354"/>
      <c r="AL75" s="354"/>
      <c r="AM75" s="354"/>
      <c r="AN75" s="354"/>
      <c r="AO75" s="354"/>
      <c r="AP75" s="354"/>
      <c r="AQ75" s="354"/>
      <c r="AR75" s="354"/>
      <c r="AS75" s="354"/>
      <c r="AT75" s="354"/>
      <c r="AU75" s="354"/>
      <c r="AV75" s="354"/>
      <c r="AW75" s="354"/>
      <c r="AX75" s="354"/>
      <c r="AY75" s="2"/>
    </row>
    <row r="76" spans="1:65" x14ac:dyDescent="0.3">
      <c r="A76" s="4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7"/>
    </row>
  </sheetData>
  <mergeCells count="337">
    <mergeCell ref="E75:AX75"/>
    <mergeCell ref="B72:C72"/>
    <mergeCell ref="D72:J72"/>
    <mergeCell ref="K72:R72"/>
    <mergeCell ref="S72:U72"/>
    <mergeCell ref="W72:Y72"/>
    <mergeCell ref="AA72:AB72"/>
    <mergeCell ref="B73:C73"/>
    <mergeCell ref="D73:J73"/>
    <mergeCell ref="K73:Y73"/>
    <mergeCell ref="AA73:AB73"/>
    <mergeCell ref="AC73:AI73"/>
    <mergeCell ref="AJ73:AX73"/>
    <mergeCell ref="AS70:AX70"/>
    <mergeCell ref="B71:C71"/>
    <mergeCell ref="D71:J71"/>
    <mergeCell ref="K71:Y71"/>
    <mergeCell ref="AA71:AB71"/>
    <mergeCell ref="AC71:AI71"/>
    <mergeCell ref="AJ71:AX71"/>
    <mergeCell ref="AC72:AI72"/>
    <mergeCell ref="AJ72:AQ72"/>
    <mergeCell ref="AR72:AT72"/>
    <mergeCell ref="AV72:AX72"/>
    <mergeCell ref="B70:C70"/>
    <mergeCell ref="D70:J70"/>
    <mergeCell ref="K70:M70"/>
    <mergeCell ref="N70:S70"/>
    <mergeCell ref="T70:Y70"/>
    <mergeCell ref="AA70:AB70"/>
    <mergeCell ref="AC70:AI70"/>
    <mergeCell ref="AJ70:AL70"/>
    <mergeCell ref="AM70:AR70"/>
    <mergeCell ref="AS68:AX68"/>
    <mergeCell ref="B69:C69"/>
    <mergeCell ref="D69:J69"/>
    <mergeCell ref="K69:M69"/>
    <mergeCell ref="N69:S69"/>
    <mergeCell ref="T69:Y69"/>
    <mergeCell ref="AA69:AB69"/>
    <mergeCell ref="AC69:AI69"/>
    <mergeCell ref="AJ69:AL69"/>
    <mergeCell ref="AM69:AR69"/>
    <mergeCell ref="AS69:AX69"/>
    <mergeCell ref="B68:C68"/>
    <mergeCell ref="D68:J68"/>
    <mergeCell ref="K68:M68"/>
    <mergeCell ref="N68:S68"/>
    <mergeCell ref="T68:Y68"/>
    <mergeCell ref="AA68:AB68"/>
    <mergeCell ref="AC68:AI68"/>
    <mergeCell ref="AJ68:AL68"/>
    <mergeCell ref="AM68:AR68"/>
    <mergeCell ref="AS66:AX66"/>
    <mergeCell ref="B67:C67"/>
    <mergeCell ref="D67:J67"/>
    <mergeCell ref="K67:M67"/>
    <mergeCell ref="N67:S67"/>
    <mergeCell ref="T67:Y67"/>
    <mergeCell ref="AA67:AB67"/>
    <mergeCell ref="AC67:AI67"/>
    <mergeCell ref="AJ67:AL67"/>
    <mergeCell ref="AM67:AR67"/>
    <mergeCell ref="AS67:AX67"/>
    <mergeCell ref="B66:C66"/>
    <mergeCell ref="D66:J66"/>
    <mergeCell ref="K66:M66"/>
    <mergeCell ref="N66:S66"/>
    <mergeCell ref="T66:Y66"/>
    <mergeCell ref="AA66:AB66"/>
    <mergeCell ref="AC66:AI66"/>
    <mergeCell ref="AJ66:AL66"/>
    <mergeCell ref="AM66:AR66"/>
    <mergeCell ref="AM64:AR64"/>
    <mergeCell ref="AS64:AX64"/>
    <mergeCell ref="B65:C65"/>
    <mergeCell ref="D65:J65"/>
    <mergeCell ref="K65:M65"/>
    <mergeCell ref="N65:S65"/>
    <mergeCell ref="T65:Y65"/>
    <mergeCell ref="AA65:AB65"/>
    <mergeCell ref="AC65:AI65"/>
    <mergeCell ref="AJ65:AL65"/>
    <mergeCell ref="AM65:AR65"/>
    <mergeCell ref="AS65:AX65"/>
    <mergeCell ref="AC62:AI62"/>
    <mergeCell ref="AJ62:AQ62"/>
    <mergeCell ref="AR62:AT62"/>
    <mergeCell ref="AV62:AX62"/>
    <mergeCell ref="B64:C64"/>
    <mergeCell ref="D64:J64"/>
    <mergeCell ref="K64:M64"/>
    <mergeCell ref="N64:S64"/>
    <mergeCell ref="T64:Y64"/>
    <mergeCell ref="AA64:AB64"/>
    <mergeCell ref="B62:C62"/>
    <mergeCell ref="D62:J62"/>
    <mergeCell ref="K62:R62"/>
    <mergeCell ref="S62:U62"/>
    <mergeCell ref="W62:Y62"/>
    <mergeCell ref="AA62:AB62"/>
    <mergeCell ref="B63:C63"/>
    <mergeCell ref="D63:J63"/>
    <mergeCell ref="K63:Y63"/>
    <mergeCell ref="AA63:AB63"/>
    <mergeCell ref="AC63:AI63"/>
    <mergeCell ref="AJ63:AX63"/>
    <mergeCell ref="AC64:AI64"/>
    <mergeCell ref="AJ64:AL64"/>
    <mergeCell ref="AS60:AX60"/>
    <mergeCell ref="B61:C61"/>
    <mergeCell ref="D61:J61"/>
    <mergeCell ref="K61:Y61"/>
    <mergeCell ref="AA61:AB61"/>
    <mergeCell ref="AC61:AI61"/>
    <mergeCell ref="AJ61:AX61"/>
    <mergeCell ref="AS59:AX59"/>
    <mergeCell ref="B60:C60"/>
    <mergeCell ref="D60:J60"/>
    <mergeCell ref="K60:M60"/>
    <mergeCell ref="N60:S60"/>
    <mergeCell ref="T60:Y60"/>
    <mergeCell ref="AA60:AB60"/>
    <mergeCell ref="AC60:AI60"/>
    <mergeCell ref="AJ60:AL60"/>
    <mergeCell ref="AM60:AR60"/>
    <mergeCell ref="AS58:AX58"/>
    <mergeCell ref="B59:C59"/>
    <mergeCell ref="D59:J59"/>
    <mergeCell ref="K59:M59"/>
    <mergeCell ref="N59:S59"/>
    <mergeCell ref="T59:Y59"/>
    <mergeCell ref="AA59:AB59"/>
    <mergeCell ref="AC59:AI59"/>
    <mergeCell ref="AJ59:AL59"/>
    <mergeCell ref="AM59:AR59"/>
    <mergeCell ref="B58:C58"/>
    <mergeCell ref="D58:J58"/>
    <mergeCell ref="K58:M58"/>
    <mergeCell ref="N58:S58"/>
    <mergeCell ref="T58:Y58"/>
    <mergeCell ref="AA58:AB58"/>
    <mergeCell ref="AC58:AI58"/>
    <mergeCell ref="AJ58:AL58"/>
    <mergeCell ref="AM58:AR58"/>
    <mergeCell ref="AS56:AX56"/>
    <mergeCell ref="B57:C57"/>
    <mergeCell ref="D57:J57"/>
    <mergeCell ref="K57:M57"/>
    <mergeCell ref="N57:S57"/>
    <mergeCell ref="T57:Y57"/>
    <mergeCell ref="AA57:AB57"/>
    <mergeCell ref="AC57:AI57"/>
    <mergeCell ref="AJ57:AL57"/>
    <mergeCell ref="AM57:AR57"/>
    <mergeCell ref="AS57:AX57"/>
    <mergeCell ref="B56:C56"/>
    <mergeCell ref="D56:J56"/>
    <mergeCell ref="K56:M56"/>
    <mergeCell ref="N56:S56"/>
    <mergeCell ref="T56:Y56"/>
    <mergeCell ref="AA56:AB56"/>
    <mergeCell ref="AC56:AI56"/>
    <mergeCell ref="AJ56:AL56"/>
    <mergeCell ref="AM56:AR56"/>
    <mergeCell ref="AS54:AX54"/>
    <mergeCell ref="B55:C55"/>
    <mergeCell ref="D55:J55"/>
    <mergeCell ref="K55:M55"/>
    <mergeCell ref="N55:S55"/>
    <mergeCell ref="T55:Y55"/>
    <mergeCell ref="AA55:AB55"/>
    <mergeCell ref="AC55:AI55"/>
    <mergeCell ref="AJ55:AL55"/>
    <mergeCell ref="AM55:AR55"/>
    <mergeCell ref="AS55:AX55"/>
    <mergeCell ref="B54:C54"/>
    <mergeCell ref="D54:J54"/>
    <mergeCell ref="K54:M54"/>
    <mergeCell ref="N54:S54"/>
    <mergeCell ref="T54:Y54"/>
    <mergeCell ref="AA54:AB54"/>
    <mergeCell ref="AC54:AI54"/>
    <mergeCell ref="AJ54:AL54"/>
    <mergeCell ref="AM54:AR54"/>
    <mergeCell ref="B51:C51"/>
    <mergeCell ref="D51:J51"/>
    <mergeCell ref="K51:Y51"/>
    <mergeCell ref="AA51:AB51"/>
    <mergeCell ref="AC51:AI51"/>
    <mergeCell ref="AJ51:AX51"/>
    <mergeCell ref="B52:C52"/>
    <mergeCell ref="D52:J52"/>
    <mergeCell ref="K52:R52"/>
    <mergeCell ref="S52:U52"/>
    <mergeCell ref="W52:Y52"/>
    <mergeCell ref="AA52:AB52"/>
    <mergeCell ref="AC52:AI52"/>
    <mergeCell ref="AJ52:AQ52"/>
    <mergeCell ref="AR52:AT52"/>
    <mergeCell ref="AV52:AX52"/>
    <mergeCell ref="AS49:AX49"/>
    <mergeCell ref="B50:C50"/>
    <mergeCell ref="D50:J50"/>
    <mergeCell ref="K50:M50"/>
    <mergeCell ref="N50:S50"/>
    <mergeCell ref="T50:Y50"/>
    <mergeCell ref="AA50:AB50"/>
    <mergeCell ref="AC50:AI50"/>
    <mergeCell ref="AJ50:AL50"/>
    <mergeCell ref="AM50:AR50"/>
    <mergeCell ref="AS50:AX50"/>
    <mergeCell ref="B49:C49"/>
    <mergeCell ref="D49:J49"/>
    <mergeCell ref="K49:M49"/>
    <mergeCell ref="N49:S49"/>
    <mergeCell ref="T49:Y49"/>
    <mergeCell ref="AA49:AB49"/>
    <mergeCell ref="AC49:AI49"/>
    <mergeCell ref="AJ49:AL49"/>
    <mergeCell ref="AM49:AR49"/>
    <mergeCell ref="AS47:AX47"/>
    <mergeCell ref="B48:C48"/>
    <mergeCell ref="D48:J48"/>
    <mergeCell ref="K48:M48"/>
    <mergeCell ref="N48:S48"/>
    <mergeCell ref="T48:Y48"/>
    <mergeCell ref="AA48:AB48"/>
    <mergeCell ref="AC48:AI48"/>
    <mergeCell ref="AJ48:AL48"/>
    <mergeCell ref="AM48:AR48"/>
    <mergeCell ref="AS48:AX48"/>
    <mergeCell ref="B47:C47"/>
    <mergeCell ref="D47:J47"/>
    <mergeCell ref="K47:M47"/>
    <mergeCell ref="N47:S47"/>
    <mergeCell ref="T47:Y47"/>
    <mergeCell ref="AA47:AB47"/>
    <mergeCell ref="AC47:AI47"/>
    <mergeCell ref="AJ47:AL47"/>
    <mergeCell ref="AM47:AR47"/>
    <mergeCell ref="AS45:AX45"/>
    <mergeCell ref="B46:C46"/>
    <mergeCell ref="D46:J46"/>
    <mergeCell ref="K46:M46"/>
    <mergeCell ref="N46:S46"/>
    <mergeCell ref="T46:Y46"/>
    <mergeCell ref="AA46:AB46"/>
    <mergeCell ref="AC46:AI46"/>
    <mergeCell ref="AJ46:AL46"/>
    <mergeCell ref="AM46:AR46"/>
    <mergeCell ref="AS46:AX46"/>
    <mergeCell ref="B45:C45"/>
    <mergeCell ref="D45:J45"/>
    <mergeCell ref="K45:M45"/>
    <mergeCell ref="N45:S45"/>
    <mergeCell ref="T45:Y45"/>
    <mergeCell ref="AA45:AB45"/>
    <mergeCell ref="AC45:AI45"/>
    <mergeCell ref="AJ45:AL45"/>
    <mergeCell ref="AM45:AR45"/>
    <mergeCell ref="H41:Y41"/>
    <mergeCell ref="AG41:AX41"/>
    <mergeCell ref="H42:Y42"/>
    <mergeCell ref="AG42:AX42"/>
    <mergeCell ref="B44:C44"/>
    <mergeCell ref="D44:J44"/>
    <mergeCell ref="K44:M44"/>
    <mergeCell ref="N44:S44"/>
    <mergeCell ref="T44:Y44"/>
    <mergeCell ref="AA44:AB44"/>
    <mergeCell ref="AC44:AI44"/>
    <mergeCell ref="AJ44:AL44"/>
    <mergeCell ref="AM44:AR44"/>
    <mergeCell ref="AS44:AX44"/>
    <mergeCell ref="X12:Y12"/>
    <mergeCell ref="Z12:AC12"/>
    <mergeCell ref="AD12:AG12"/>
    <mergeCell ref="AH12:AK12"/>
    <mergeCell ref="AL12:AO12"/>
    <mergeCell ref="AP14:AS14"/>
    <mergeCell ref="AT14:AX14"/>
    <mergeCell ref="X15:Y15"/>
    <mergeCell ref="Z15:AC15"/>
    <mergeCell ref="AD15:AG15"/>
    <mergeCell ref="AH15:AK15"/>
    <mergeCell ref="AL15:AO15"/>
    <mergeCell ref="AP15:AS15"/>
    <mergeCell ref="AT15:AX15"/>
    <mergeCell ref="X11:Y11"/>
    <mergeCell ref="Z11:AC11"/>
    <mergeCell ref="AD11:AG11"/>
    <mergeCell ref="AH11:AK11"/>
    <mergeCell ref="AL11:AO11"/>
    <mergeCell ref="AP11:AS11"/>
    <mergeCell ref="AT11:AX11"/>
    <mergeCell ref="H14:U14"/>
    <mergeCell ref="X14:Y14"/>
    <mergeCell ref="Z14:AC14"/>
    <mergeCell ref="AD14:AG14"/>
    <mergeCell ref="AH14:AK14"/>
    <mergeCell ref="AL14:AO14"/>
    <mergeCell ref="AP12:AS12"/>
    <mergeCell ref="AT12:AX12"/>
    <mergeCell ref="H13:U13"/>
    <mergeCell ref="X13:Y13"/>
    <mergeCell ref="Z13:AC13"/>
    <mergeCell ref="AD13:AG13"/>
    <mergeCell ref="AH13:AK13"/>
    <mergeCell ref="AL13:AO13"/>
    <mergeCell ref="AP13:AS13"/>
    <mergeCell ref="AT13:AX13"/>
    <mergeCell ref="H12:U12"/>
    <mergeCell ref="H8:U8"/>
    <mergeCell ref="H9:U9"/>
    <mergeCell ref="X9:Y9"/>
    <mergeCell ref="Z9:AC9"/>
    <mergeCell ref="AD9:AG9"/>
    <mergeCell ref="AH9:AK9"/>
    <mergeCell ref="B53:C53"/>
    <mergeCell ref="D53:J53"/>
    <mergeCell ref="K53:Y53"/>
    <mergeCell ref="AA53:AB53"/>
    <mergeCell ref="AC53:AI53"/>
    <mergeCell ref="AJ53:AX53"/>
    <mergeCell ref="AL9:AO9"/>
    <mergeCell ref="AP9:AS9"/>
    <mergeCell ref="AT9:AX9"/>
    <mergeCell ref="H10:U10"/>
    <mergeCell ref="X10:Y10"/>
    <mergeCell ref="Z10:AC10"/>
    <mergeCell ref="AD10:AG10"/>
    <mergeCell ref="AH10:AK10"/>
    <mergeCell ref="AL10:AO10"/>
    <mergeCell ref="AP10:AS10"/>
    <mergeCell ref="AT10:AX10"/>
    <mergeCell ref="H11:U11"/>
  </mergeCells>
  <printOptions horizontalCentered="1" verticalCentered="1"/>
  <pageMargins left="0.23622047244094491" right="0.23622047244094491" top="0.23622047244094491" bottom="0.23622047244094491" header="0.31496062992125984" footer="0.31496062992125984"/>
  <pageSetup paperSize="9" orientation="landscape" r:id="rId1"/>
  <ignoredErrors>
    <ignoredError sqref="Z10:Z15 AD10:AD15 AH10:AH15 H8:H14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Modulo</vt:lpstr>
      <vt:lpstr>Cartellino!Area_stampa</vt:lpstr>
      <vt:lpstr>Modulo!Area_stampa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Zetta</dc:creator>
  <cp:lastModifiedBy>Marco Zetta</cp:lastModifiedBy>
  <cp:lastPrinted>2026-04-21T15:41:49Z</cp:lastPrinted>
  <dcterms:created xsi:type="dcterms:W3CDTF">2025-11-10T10:07:36Z</dcterms:created>
  <dcterms:modified xsi:type="dcterms:W3CDTF">2026-05-20T12:55:23Z</dcterms:modified>
</cp:coreProperties>
</file>